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545" windowWidth="19440" windowHeight="8535" tabRatio="875" firstSheet="12" activeTab="16"/>
  </bookViews>
  <sheets>
    <sheet name="ESFC" sheetId="144" r:id="rId1"/>
    <sheet name="ESTADO DE ACTIVIDADES" sheetId="145" r:id="rId2"/>
    <sheet name="EVHP" sheetId="155" r:id="rId3"/>
    <sheet name="ECSF" sheetId="154" r:id="rId4"/>
    <sheet name="EFE" sheetId="153" r:id="rId5"/>
    <sheet name="EAA" sheetId="152" r:id="rId6"/>
    <sheet name="EAyOP-1" sheetId="151" r:id="rId7"/>
    <sheet name="Notas a los Edos Fin" sheetId="48" r:id="rId8"/>
    <sheet name="ESFC CONS" sheetId="2" r:id="rId9"/>
    <sheet name="EDO. DE ACTIVIDADES CONS" sheetId="3" r:id="rId10"/>
    <sheet name="EVHP CONS" sheetId="97" r:id="rId11"/>
    <sheet name="ECSF CONS" sheetId="14" r:id="rId12"/>
    <sheet name="EFE CONS" sheetId="15" r:id="rId13"/>
    <sheet name="F-1-ESFD LDF" sheetId="99" r:id="rId14"/>
    <sheet name="F-2-IADYOP LDF" sheetId="100" r:id="rId15"/>
    <sheet name="F-3- IAODF LDF" sheetId="101" r:id="rId16"/>
    <sheet name="GCLDF" sheetId="102" r:id="rId17"/>
  </sheets>
  <definedNames>
    <definedName name="_xlnm._FilterDatabase" localSheetId="7" hidden="1">'Notas a los Edos Fin'!$A$7:$B$44</definedName>
    <definedName name="_xlnm.Print_Area" localSheetId="11">'ECSF CONS'!$A$1:$R$82</definedName>
    <definedName name="_xlnm.Print_Area" localSheetId="9">'EDO. DE ACTIVIDADES CONS'!$A$1:$M$88</definedName>
    <definedName name="_xlnm.Print_Area" localSheetId="10">'EVHP CONS'!$A$1:$AC$75</definedName>
    <definedName name="_xlnm.Print_Area" localSheetId="13">'F-1-ESFD LDF'!$B$1:$G$91</definedName>
    <definedName name="_xlnm.Print_Area" localSheetId="14">'F-2-IADYOP LDF'!$B$1:$J$47</definedName>
    <definedName name="_xlnm.Print_Area" localSheetId="15">'F-3- IAODF LDF'!$A$1:$M$27</definedName>
    <definedName name="_xlnm.Print_Area" localSheetId="16">GCLDF!$B$1:$L$84</definedName>
    <definedName name="_xlnm.Print_Area" localSheetId="7">'Notas a los Edos Fin'!$B$92:$B$136</definedName>
    <definedName name="_xlnm.Print_Titles" localSheetId="8">'ESFC CONS'!$2:$10</definedName>
    <definedName name="_xlnm.Print_Titles" localSheetId="13">'F-1-ESFD LDF'!$2:$8</definedName>
    <definedName name="_xlnm.Print_Titles" localSheetId="14">'F-2-IADYOP LDF'!$1:$8</definedName>
    <definedName name="_xlnm.Print_Titles" localSheetId="15">'F-3- IAODF LDF'!$4:$9</definedName>
    <definedName name="_xlnm.Print_Titles" localSheetId="16">GCLDF!$6:$16</definedName>
  </definedNames>
  <calcPr calcId="144525"/>
</workbook>
</file>

<file path=xl/calcChain.xml><?xml version="1.0" encoding="utf-8"?>
<calcChain xmlns="http://schemas.openxmlformats.org/spreadsheetml/2006/main">
  <c r="G46" i="151" l="1"/>
  <c r="F46" i="151"/>
  <c r="G37" i="151"/>
  <c r="F37" i="151"/>
  <c r="G32" i="151"/>
  <c r="G43" i="151" s="1"/>
  <c r="F32" i="151"/>
  <c r="F43" i="151" s="1"/>
  <c r="G20" i="151"/>
  <c r="F20" i="151"/>
  <c r="G15" i="151"/>
  <c r="G27" i="151" s="1"/>
  <c r="G54" i="151" s="1"/>
  <c r="F15" i="151"/>
  <c r="F27" i="151" s="1"/>
  <c r="F54" i="151" s="1"/>
  <c r="F35" i="152"/>
  <c r="G35" i="152" s="1"/>
  <c r="F34" i="152"/>
  <c r="G34" i="152" s="1"/>
  <c r="F33" i="152"/>
  <c r="G33" i="152" s="1"/>
  <c r="F32" i="152"/>
  <c r="G32" i="152" s="1"/>
  <c r="F31" i="152"/>
  <c r="G31" i="152" s="1"/>
  <c r="F30" i="152"/>
  <c r="G30" i="152" s="1"/>
  <c r="F29" i="152"/>
  <c r="G29" i="152" s="1"/>
  <c r="F28" i="152"/>
  <c r="G28" i="152" s="1"/>
  <c r="F27" i="152"/>
  <c r="G27" i="152" s="1"/>
  <c r="F25" i="152"/>
  <c r="G25" i="152" s="1"/>
  <c r="E25" i="152"/>
  <c r="D25" i="152"/>
  <c r="C25" i="152"/>
  <c r="F20" i="152"/>
  <c r="G20" i="152" s="1"/>
  <c r="F19" i="152"/>
  <c r="G19" i="152" s="1"/>
  <c r="F18" i="152"/>
  <c r="G18" i="152" s="1"/>
  <c r="F17" i="152"/>
  <c r="G17" i="152" s="1"/>
  <c r="F16" i="152"/>
  <c r="G16" i="152" s="1"/>
  <c r="F15" i="152"/>
  <c r="G15" i="152" s="1"/>
  <c r="F14" i="152"/>
  <c r="G14" i="152" s="1"/>
  <c r="F12" i="152"/>
  <c r="F42" i="152" s="1"/>
  <c r="E12" i="152"/>
  <c r="E42" i="152" s="1"/>
  <c r="D12" i="152"/>
  <c r="D42" i="152" s="1"/>
  <c r="C12" i="152"/>
  <c r="C42" i="152" s="1"/>
  <c r="D69" i="153"/>
  <c r="D68" i="153"/>
  <c r="C68" i="153"/>
  <c r="D67" i="153"/>
  <c r="C67" i="153"/>
  <c r="D62" i="153"/>
  <c r="C62" i="153"/>
  <c r="D61" i="153"/>
  <c r="D73" i="153" s="1"/>
  <c r="C61" i="153"/>
  <c r="C73" i="153" s="1"/>
  <c r="D52" i="153"/>
  <c r="C52" i="153"/>
  <c r="D47" i="153"/>
  <c r="D57" i="153" s="1"/>
  <c r="C47" i="153"/>
  <c r="C57" i="153" s="1"/>
  <c r="C41" i="153"/>
  <c r="D25" i="153"/>
  <c r="C25" i="153"/>
  <c r="D23" i="153"/>
  <c r="C23" i="153"/>
  <c r="D12" i="153"/>
  <c r="D43" i="153" s="1"/>
  <c r="D75" i="153" s="1"/>
  <c r="D79" i="153" s="1"/>
  <c r="C77" i="153" s="1"/>
  <c r="C12" i="153"/>
  <c r="C43" i="153" s="1"/>
  <c r="C75" i="153" s="1"/>
  <c r="C79" i="153" s="1"/>
  <c r="E64" i="154"/>
  <c r="D64" i="154"/>
  <c r="E57" i="154"/>
  <c r="D57" i="154"/>
  <c r="E52" i="154"/>
  <c r="D52" i="154"/>
  <c r="E43" i="154"/>
  <c r="D43" i="154"/>
  <c r="E33" i="154"/>
  <c r="D33" i="154"/>
  <c r="E21" i="154"/>
  <c r="D21" i="154"/>
  <c r="E12" i="154"/>
  <c r="E68" i="154" s="1"/>
  <c r="D12" i="154"/>
  <c r="D68" i="154" s="1"/>
  <c r="G42" i="155"/>
  <c r="G41" i="155"/>
  <c r="F40" i="155"/>
  <c r="G40" i="155" s="1"/>
  <c r="G38" i="155"/>
  <c r="G37" i="155"/>
  <c r="G36" i="155"/>
  <c r="G35" i="155"/>
  <c r="G34" i="155"/>
  <c r="E33" i="155"/>
  <c r="D33" i="155"/>
  <c r="G33" i="155" s="1"/>
  <c r="G31" i="155"/>
  <c r="G30" i="155"/>
  <c r="G29" i="155"/>
  <c r="C28" i="155"/>
  <c r="G28" i="155" s="1"/>
  <c r="G24" i="155"/>
  <c r="G23" i="155"/>
  <c r="F22" i="155"/>
  <c r="F26" i="155" s="1"/>
  <c r="F44" i="155" s="1"/>
  <c r="G20" i="155"/>
  <c r="G19" i="155"/>
  <c r="G18" i="155"/>
  <c r="G17" i="155"/>
  <c r="G16" i="155"/>
  <c r="E15" i="155"/>
  <c r="E26" i="155" s="1"/>
  <c r="E44" i="155" s="1"/>
  <c r="D15" i="155"/>
  <c r="D26" i="155" s="1"/>
  <c r="D44" i="155" s="1"/>
  <c r="G13" i="155"/>
  <c r="G12" i="155"/>
  <c r="G11" i="155"/>
  <c r="C10" i="155"/>
  <c r="C26" i="155" s="1"/>
  <c r="H73" i="145"/>
  <c r="G73" i="145"/>
  <c r="H72" i="145"/>
  <c r="G72" i="145"/>
  <c r="G71" i="145"/>
  <c r="F71" i="145"/>
  <c r="E71" i="145"/>
  <c r="H71" i="145" s="1"/>
  <c r="H69" i="145"/>
  <c r="G69" i="145"/>
  <c r="H68" i="145"/>
  <c r="G68" i="145"/>
  <c r="H67" i="145"/>
  <c r="G67" i="145"/>
  <c r="H66" i="145"/>
  <c r="G66" i="145"/>
  <c r="H65" i="145"/>
  <c r="G65" i="145"/>
  <c r="H64" i="145"/>
  <c r="G64" i="145"/>
  <c r="G63" i="145"/>
  <c r="F63" i="145"/>
  <c r="E63" i="145"/>
  <c r="H63" i="145" s="1"/>
  <c r="H61" i="145"/>
  <c r="G61" i="145"/>
  <c r="H60" i="145"/>
  <c r="G60" i="145"/>
  <c r="H59" i="145"/>
  <c r="G59" i="145"/>
  <c r="H58" i="145"/>
  <c r="G58" i="145"/>
  <c r="H57" i="145"/>
  <c r="G57" i="145"/>
  <c r="H56" i="145"/>
  <c r="G56" i="145"/>
  <c r="G55" i="145"/>
  <c r="F55" i="145"/>
  <c r="E55" i="145"/>
  <c r="H55" i="145" s="1"/>
  <c r="H53" i="145"/>
  <c r="G53" i="145"/>
  <c r="H52" i="145"/>
  <c r="G52" i="145"/>
  <c r="H51" i="145"/>
  <c r="G51" i="145"/>
  <c r="G50" i="145"/>
  <c r="F50" i="145"/>
  <c r="E50" i="145"/>
  <c r="H50" i="145" s="1"/>
  <c r="H48" i="145"/>
  <c r="G48" i="145"/>
  <c r="H47" i="145"/>
  <c r="G47" i="145"/>
  <c r="H46" i="145"/>
  <c r="G46" i="145"/>
  <c r="H45" i="145"/>
  <c r="G45" i="145"/>
  <c r="H44" i="145"/>
  <c r="G44" i="145"/>
  <c r="H43" i="145"/>
  <c r="G43" i="145"/>
  <c r="H42" i="145"/>
  <c r="G42" i="145"/>
  <c r="H41" i="145"/>
  <c r="G41" i="145"/>
  <c r="H40" i="145"/>
  <c r="G40" i="145"/>
  <c r="G39" i="145"/>
  <c r="F39" i="145"/>
  <c r="E39" i="145"/>
  <c r="H39" i="145" s="1"/>
  <c r="H38" i="145"/>
  <c r="G38" i="145"/>
  <c r="H37" i="145"/>
  <c r="G37" i="145"/>
  <c r="H36" i="145"/>
  <c r="G36" i="145"/>
  <c r="F35" i="145"/>
  <c r="F77" i="145" s="1"/>
  <c r="E35" i="145"/>
  <c r="E77" i="145" s="1"/>
  <c r="H30" i="145"/>
  <c r="G30" i="145"/>
  <c r="H29" i="145"/>
  <c r="G29" i="145"/>
  <c r="H28" i="145"/>
  <c r="G28" i="145"/>
  <c r="H27" i="145"/>
  <c r="G27" i="145"/>
  <c r="H26" i="145"/>
  <c r="G26" i="145"/>
  <c r="G25" i="145"/>
  <c r="F25" i="145"/>
  <c r="E25" i="145"/>
  <c r="H25" i="145" s="1"/>
  <c r="H23" i="145"/>
  <c r="G23" i="145"/>
  <c r="F22" i="145"/>
  <c r="H22" i="145" s="1"/>
  <c r="F21" i="145"/>
  <c r="E21" i="145"/>
  <c r="H21" i="145" s="1"/>
  <c r="H19" i="145"/>
  <c r="G19" i="145"/>
  <c r="H18" i="145"/>
  <c r="G18" i="145"/>
  <c r="F17" i="145"/>
  <c r="H17" i="145" s="1"/>
  <c r="F16" i="145"/>
  <c r="H16" i="145" s="1"/>
  <c r="F15" i="145"/>
  <c r="H15" i="145" s="1"/>
  <c r="H14" i="145"/>
  <c r="G14" i="145"/>
  <c r="H13" i="145"/>
  <c r="G13" i="145"/>
  <c r="F12" i="145"/>
  <c r="H12" i="145" s="1"/>
  <c r="F11" i="145"/>
  <c r="F32" i="145" s="1"/>
  <c r="F79" i="145" s="1"/>
  <c r="E11" i="145"/>
  <c r="E32" i="145" s="1"/>
  <c r="K138" i="144"/>
  <c r="K137" i="144"/>
  <c r="J137" i="144"/>
  <c r="I137" i="144"/>
  <c r="K136" i="144"/>
  <c r="K135" i="144"/>
  <c r="J135" i="144"/>
  <c r="I135" i="144"/>
  <c r="K134" i="144"/>
  <c r="J134" i="144"/>
  <c r="I134" i="144"/>
  <c r="K132" i="144"/>
  <c r="K131" i="144"/>
  <c r="K130" i="144"/>
  <c r="J130" i="144"/>
  <c r="I130" i="144"/>
  <c r="K128" i="144"/>
  <c r="K127" i="144"/>
  <c r="K126" i="144"/>
  <c r="K125" i="144"/>
  <c r="J125" i="144"/>
  <c r="I125" i="144"/>
  <c r="F125" i="144"/>
  <c r="F124" i="144"/>
  <c r="K123" i="144"/>
  <c r="F123" i="144"/>
  <c r="K122" i="144"/>
  <c r="F122" i="144"/>
  <c r="E122" i="144"/>
  <c r="D122" i="144"/>
  <c r="K121" i="144"/>
  <c r="K120" i="144"/>
  <c r="F120" i="144"/>
  <c r="K119" i="144"/>
  <c r="J119" i="144"/>
  <c r="I119" i="144"/>
  <c r="F119" i="144"/>
  <c r="F118" i="144"/>
  <c r="K117" i="144"/>
  <c r="F117" i="144"/>
  <c r="K116" i="144"/>
  <c r="J116" i="144"/>
  <c r="I116" i="144"/>
  <c r="F116" i="144"/>
  <c r="K115" i="144"/>
  <c r="F115" i="144"/>
  <c r="E115" i="144"/>
  <c r="D115" i="144"/>
  <c r="K114" i="144"/>
  <c r="J114" i="144"/>
  <c r="I114" i="144"/>
  <c r="K113" i="144"/>
  <c r="J113" i="144"/>
  <c r="I113" i="144"/>
  <c r="F113" i="144"/>
  <c r="F112" i="144"/>
  <c r="K111" i="144"/>
  <c r="F111" i="144"/>
  <c r="K110" i="144"/>
  <c r="J110" i="144"/>
  <c r="I110" i="144"/>
  <c r="F110" i="144"/>
  <c r="F109" i="144"/>
  <c r="K108" i="144"/>
  <c r="F108" i="144"/>
  <c r="K107" i="144"/>
  <c r="J107" i="144"/>
  <c r="I107" i="144"/>
  <c r="F107" i="144"/>
  <c r="E107" i="144"/>
  <c r="D107" i="144"/>
  <c r="K105" i="144"/>
  <c r="F105" i="144"/>
  <c r="K104" i="144"/>
  <c r="J104" i="144"/>
  <c r="I104" i="144"/>
  <c r="F104" i="144"/>
  <c r="K103" i="144"/>
  <c r="J103" i="144"/>
  <c r="I103" i="144"/>
  <c r="F103" i="144"/>
  <c r="K102" i="144"/>
  <c r="K140" i="144" s="1"/>
  <c r="J102" i="144"/>
  <c r="J140" i="144" s="1"/>
  <c r="I102" i="144"/>
  <c r="I140" i="144" s="1"/>
  <c r="F102" i="144"/>
  <c r="F101" i="144"/>
  <c r="F100" i="144"/>
  <c r="E100" i="144"/>
  <c r="D100" i="144"/>
  <c r="F98" i="144"/>
  <c r="K97" i="144"/>
  <c r="F97" i="144"/>
  <c r="K96" i="144"/>
  <c r="F96" i="144"/>
  <c r="K95" i="144"/>
  <c r="F95" i="144"/>
  <c r="K94" i="144"/>
  <c r="F94" i="144"/>
  <c r="K93" i="144"/>
  <c r="J93" i="144"/>
  <c r="I93" i="144"/>
  <c r="F93" i="144"/>
  <c r="E93" i="144"/>
  <c r="D93" i="144"/>
  <c r="K91" i="144"/>
  <c r="F91" i="144"/>
  <c r="K90" i="144"/>
  <c r="F90" i="144"/>
  <c r="K89" i="144"/>
  <c r="F89" i="144"/>
  <c r="K88" i="144"/>
  <c r="F88" i="144"/>
  <c r="K87" i="144"/>
  <c r="F87" i="144"/>
  <c r="K86" i="144"/>
  <c r="F86" i="144"/>
  <c r="K85" i="144"/>
  <c r="J85" i="144"/>
  <c r="I85" i="144"/>
  <c r="F85" i="144"/>
  <c r="F84" i="144"/>
  <c r="K83" i="144"/>
  <c r="F83" i="144"/>
  <c r="K82" i="144"/>
  <c r="F82" i="144"/>
  <c r="E82" i="144"/>
  <c r="D82" i="144"/>
  <c r="K81" i="144"/>
  <c r="K80" i="144"/>
  <c r="J80" i="144"/>
  <c r="I80" i="144"/>
  <c r="F80" i="144"/>
  <c r="F79" i="144"/>
  <c r="K78" i="144"/>
  <c r="F78" i="144"/>
  <c r="K77" i="144"/>
  <c r="F77" i="144"/>
  <c r="K76" i="144"/>
  <c r="F76" i="144"/>
  <c r="K75" i="144"/>
  <c r="F75" i="144"/>
  <c r="K74" i="144"/>
  <c r="F74" i="144"/>
  <c r="K73" i="144"/>
  <c r="J73" i="144"/>
  <c r="I73" i="144"/>
  <c r="F73" i="144"/>
  <c r="E73" i="144"/>
  <c r="D73" i="144"/>
  <c r="K71" i="144"/>
  <c r="F71" i="144"/>
  <c r="K70" i="144"/>
  <c r="F70" i="144"/>
  <c r="K69" i="144"/>
  <c r="F69" i="144"/>
  <c r="K68" i="144"/>
  <c r="J68" i="144"/>
  <c r="I68" i="144"/>
  <c r="F68" i="144"/>
  <c r="F67" i="144"/>
  <c r="K66" i="144"/>
  <c r="F66" i="144"/>
  <c r="E66" i="144"/>
  <c r="D66" i="144"/>
  <c r="K65" i="144"/>
  <c r="K64" i="144"/>
  <c r="K99" i="144" s="1"/>
  <c r="J64" i="144"/>
  <c r="J99" i="144" s="1"/>
  <c r="I64" i="144"/>
  <c r="I99" i="144" s="1"/>
  <c r="F64" i="144"/>
  <c r="K63" i="144"/>
  <c r="J63" i="144"/>
  <c r="I63" i="144"/>
  <c r="F63" i="144"/>
  <c r="F62" i="144"/>
  <c r="F61" i="144"/>
  <c r="F60" i="144"/>
  <c r="F129" i="144" s="1"/>
  <c r="E60" i="144"/>
  <c r="E129" i="144" s="1"/>
  <c r="D60" i="144"/>
  <c r="D129" i="144" s="1"/>
  <c r="F59" i="144"/>
  <c r="E59" i="144"/>
  <c r="D59" i="144"/>
  <c r="K58" i="144"/>
  <c r="K57" i="144"/>
  <c r="K56" i="144"/>
  <c r="K55" i="144"/>
  <c r="J55" i="144"/>
  <c r="I55" i="144"/>
  <c r="F55" i="144"/>
  <c r="F54" i="144"/>
  <c r="K53" i="144"/>
  <c r="F53" i="144"/>
  <c r="K52" i="144"/>
  <c r="F52" i="144"/>
  <c r="K51" i="144"/>
  <c r="F51" i="144"/>
  <c r="E51" i="144"/>
  <c r="D51" i="144"/>
  <c r="K50" i="144"/>
  <c r="J50" i="144"/>
  <c r="I50" i="144"/>
  <c r="F49" i="144"/>
  <c r="K48" i="144"/>
  <c r="F48" i="144"/>
  <c r="K47" i="144"/>
  <c r="F47" i="144"/>
  <c r="E47" i="144"/>
  <c r="D47" i="144"/>
  <c r="K46" i="144"/>
  <c r="K45" i="144"/>
  <c r="F45" i="144"/>
  <c r="K44" i="144"/>
  <c r="F44" i="144"/>
  <c r="E44" i="144"/>
  <c r="D44" i="144"/>
  <c r="K43" i="144"/>
  <c r="K42" i="144"/>
  <c r="J42" i="144"/>
  <c r="I42" i="144"/>
  <c r="F42" i="144"/>
  <c r="F41" i="144"/>
  <c r="K40" i="144"/>
  <c r="F40" i="144"/>
  <c r="K39" i="144"/>
  <c r="F39" i="144"/>
  <c r="K38" i="144"/>
  <c r="F38" i="144"/>
  <c r="K37" i="144"/>
  <c r="J37" i="144"/>
  <c r="I37" i="144"/>
  <c r="F37" i="144"/>
  <c r="E37" i="144"/>
  <c r="D37" i="144"/>
  <c r="K35" i="144"/>
  <c r="F35" i="144"/>
  <c r="K34" i="144"/>
  <c r="F34" i="144"/>
  <c r="K33" i="144"/>
  <c r="J33" i="144"/>
  <c r="I33" i="144"/>
  <c r="F33" i="144"/>
  <c r="F32" i="144"/>
  <c r="K31" i="144"/>
  <c r="F31" i="144"/>
  <c r="K30" i="144"/>
  <c r="F30" i="144"/>
  <c r="E30" i="144"/>
  <c r="D30" i="144"/>
  <c r="K29" i="144"/>
  <c r="K28" i="144"/>
  <c r="J28" i="144"/>
  <c r="I28" i="144"/>
  <c r="F28" i="144"/>
  <c r="F27" i="144"/>
  <c r="K26" i="144"/>
  <c r="F26" i="144"/>
  <c r="K25" i="144"/>
  <c r="F25" i="144"/>
  <c r="K24" i="144"/>
  <c r="F24" i="144"/>
  <c r="K23" i="144"/>
  <c r="J23" i="144"/>
  <c r="I23" i="144"/>
  <c r="F23" i="144"/>
  <c r="F22" i="144"/>
  <c r="K21" i="144"/>
  <c r="F21" i="144"/>
  <c r="E21" i="144"/>
  <c r="D21" i="144"/>
  <c r="K20" i="144"/>
  <c r="K19" i="144"/>
  <c r="F19" i="144"/>
  <c r="K18" i="144"/>
  <c r="F18" i="144"/>
  <c r="K17" i="144"/>
  <c r="F17" i="144"/>
  <c r="K16" i="144"/>
  <c r="F16" i="144"/>
  <c r="K15" i="144"/>
  <c r="F15" i="144"/>
  <c r="K14" i="144"/>
  <c r="F14" i="144"/>
  <c r="K13" i="144"/>
  <c r="F13" i="144"/>
  <c r="K12" i="144"/>
  <c r="K60" i="144" s="1"/>
  <c r="K100" i="144" s="1"/>
  <c r="J12" i="144"/>
  <c r="J60" i="144" s="1"/>
  <c r="J100" i="144" s="1"/>
  <c r="J143" i="144" s="1"/>
  <c r="I12" i="144"/>
  <c r="I60" i="144" s="1"/>
  <c r="I100" i="144" s="1"/>
  <c r="I143" i="144" s="1"/>
  <c r="K143" i="144" s="1"/>
  <c r="F12" i="144"/>
  <c r="F57" i="144" s="1"/>
  <c r="E12" i="144"/>
  <c r="E57" i="144" s="1"/>
  <c r="E143" i="144" s="1"/>
  <c r="D12" i="144"/>
  <c r="D57" i="144" s="1"/>
  <c r="D143" i="144" s="1"/>
  <c r="F143" i="144" s="1"/>
  <c r="K11" i="144"/>
  <c r="J11" i="144"/>
  <c r="I11" i="144"/>
  <c r="F11" i="144"/>
  <c r="E11" i="144"/>
  <c r="D11" i="144"/>
  <c r="G12" i="152" l="1"/>
  <c r="G42" i="152" s="1"/>
  <c r="C44" i="155"/>
  <c r="G44" i="155" s="1"/>
  <c r="G26" i="155"/>
  <c r="G10" i="155"/>
  <c r="G15" i="155"/>
  <c r="G22" i="155"/>
  <c r="E79" i="145"/>
  <c r="H32" i="145"/>
  <c r="G32" i="145"/>
  <c r="H77" i="145"/>
  <c r="G77" i="145"/>
  <c r="H11" i="145"/>
  <c r="G12" i="145"/>
  <c r="G15" i="145"/>
  <c r="G16" i="145"/>
  <c r="G17" i="145"/>
  <c r="G22" i="145"/>
  <c r="G21" i="145" s="1"/>
  <c r="G35" i="145"/>
  <c r="H35" i="145"/>
  <c r="G11" i="145" l="1"/>
  <c r="H79" i="145"/>
  <c r="G79" i="145"/>
  <c r="D21" i="100" l="1"/>
  <c r="D55" i="99" l="1"/>
  <c r="D57" i="99"/>
  <c r="D54" i="99"/>
  <c r="AB48" i="97" l="1"/>
  <c r="I15" i="14"/>
  <c r="H14" i="14"/>
  <c r="H17" i="3" l="1"/>
  <c r="AC18" i="97" l="1"/>
  <c r="AC25" i="97"/>
  <c r="AC29" i="97"/>
  <c r="AC31" i="97"/>
  <c r="AC36" i="97"/>
  <c r="AC43" i="97"/>
  <c r="AC47" i="97"/>
  <c r="L20" i="101" l="1"/>
  <c r="L19" i="101"/>
  <c r="L18" i="101"/>
  <c r="L17" i="101"/>
  <c r="K16" i="101"/>
  <c r="J16" i="101"/>
  <c r="I16" i="101"/>
  <c r="H16" i="101"/>
  <c r="F16" i="101"/>
  <c r="L16" i="101" s="1"/>
  <c r="L15" i="101"/>
  <c r="L13" i="101"/>
  <c r="L12" i="101"/>
  <c r="K11" i="101"/>
  <c r="K21" i="101" s="1"/>
  <c r="J11" i="101"/>
  <c r="J21" i="101" s="1"/>
  <c r="I11" i="101"/>
  <c r="I21" i="101" s="1"/>
  <c r="H11" i="101"/>
  <c r="H21" i="101" s="1"/>
  <c r="F11" i="101"/>
  <c r="F21" i="101" s="1"/>
  <c r="L21" i="101" s="1"/>
  <c r="F40" i="100"/>
  <c r="C40" i="100"/>
  <c r="H31" i="100"/>
  <c r="H30" i="100"/>
  <c r="H29" i="100"/>
  <c r="J28" i="100"/>
  <c r="I28" i="100"/>
  <c r="G28" i="100"/>
  <c r="F28" i="100"/>
  <c r="E28" i="100"/>
  <c r="D28" i="100"/>
  <c r="H28" i="100" s="1"/>
  <c r="H26" i="100"/>
  <c r="H25" i="100"/>
  <c r="H24" i="100"/>
  <c r="J23" i="100"/>
  <c r="I23" i="100"/>
  <c r="G23" i="100"/>
  <c r="F23" i="100"/>
  <c r="E23" i="100"/>
  <c r="D23" i="100"/>
  <c r="H23" i="100" s="1"/>
  <c r="H19" i="100"/>
  <c r="H18" i="100"/>
  <c r="H17" i="100"/>
  <c r="H16" i="100"/>
  <c r="J15" i="100"/>
  <c r="I15" i="100"/>
  <c r="G15" i="100"/>
  <c r="F15" i="100"/>
  <c r="E15" i="100"/>
  <c r="D15" i="100"/>
  <c r="H15" i="100" s="1"/>
  <c r="H14" i="100"/>
  <c r="H13" i="100"/>
  <c r="H12" i="100"/>
  <c r="J11" i="100"/>
  <c r="I11" i="100"/>
  <c r="I10" i="100" s="1"/>
  <c r="I21" i="100" s="1"/>
  <c r="G11" i="100"/>
  <c r="G10" i="100" s="1"/>
  <c r="F11" i="100"/>
  <c r="E11" i="100"/>
  <c r="E10" i="100" s="1"/>
  <c r="D11" i="100"/>
  <c r="H11" i="100" s="1"/>
  <c r="J10" i="100"/>
  <c r="J21" i="100" s="1"/>
  <c r="F10" i="100"/>
  <c r="D10" i="100"/>
  <c r="G77" i="99"/>
  <c r="F77" i="99"/>
  <c r="G70" i="99"/>
  <c r="F70" i="99"/>
  <c r="G65" i="99"/>
  <c r="G81" i="99" s="1"/>
  <c r="F65" i="99"/>
  <c r="F81" i="99" s="1"/>
  <c r="D62" i="99"/>
  <c r="C62" i="99"/>
  <c r="G59" i="99"/>
  <c r="F59" i="99"/>
  <c r="G44" i="99"/>
  <c r="F44" i="99"/>
  <c r="D43" i="99"/>
  <c r="C43" i="99"/>
  <c r="G40" i="99"/>
  <c r="F40" i="99"/>
  <c r="D40" i="99"/>
  <c r="C40" i="99"/>
  <c r="G33" i="99"/>
  <c r="F33" i="99"/>
  <c r="D33" i="99"/>
  <c r="C33" i="99"/>
  <c r="G29" i="99"/>
  <c r="F29" i="99"/>
  <c r="D27" i="99"/>
  <c r="C27" i="99"/>
  <c r="G25" i="99"/>
  <c r="F25" i="99"/>
  <c r="G21" i="99"/>
  <c r="F21" i="99"/>
  <c r="D19" i="99"/>
  <c r="C19" i="99"/>
  <c r="G11" i="99"/>
  <c r="G49" i="99" s="1"/>
  <c r="G61" i="99" s="1"/>
  <c r="G83" i="99" s="1"/>
  <c r="F11" i="99"/>
  <c r="F49" i="99" s="1"/>
  <c r="F61" i="99" s="1"/>
  <c r="F83" i="99" s="1"/>
  <c r="D11" i="99"/>
  <c r="D49" i="99" s="1"/>
  <c r="D64" i="99" s="1"/>
  <c r="C11" i="99"/>
  <c r="C49" i="99" s="1"/>
  <c r="C64" i="99" s="1"/>
  <c r="L11" i="101" l="1"/>
  <c r="H10" i="100"/>
  <c r="Y46" i="97" l="1"/>
  <c r="Y45" i="97"/>
  <c r="X44" i="97"/>
  <c r="Y44" i="97" s="1"/>
  <c r="Y42" i="97"/>
  <c r="Y41" i="97"/>
  <c r="Y40" i="97"/>
  <c r="Y39" i="97"/>
  <c r="Y38" i="97"/>
  <c r="W37" i="97"/>
  <c r="V37" i="97"/>
  <c r="Y37" i="97" s="1"/>
  <c r="Y35" i="97"/>
  <c r="Y34" i="97"/>
  <c r="Y33" i="97"/>
  <c r="U32" i="97"/>
  <c r="Y32" i="97" s="1"/>
  <c r="Y28" i="97"/>
  <c r="Y27" i="97"/>
  <c r="X26" i="97"/>
  <c r="X30" i="97" s="1"/>
  <c r="X48" i="97" s="1"/>
  <c r="Y24" i="97"/>
  <c r="Y23" i="97"/>
  <c r="Y22" i="97"/>
  <c r="Y21" i="97"/>
  <c r="Y20" i="97"/>
  <c r="W19" i="97"/>
  <c r="W30" i="97" s="1"/>
  <c r="W48" i="97" s="1"/>
  <c r="V19" i="97"/>
  <c r="Y19" i="97" s="1"/>
  <c r="Y17" i="97"/>
  <c r="Y16" i="97"/>
  <c r="Y15" i="97"/>
  <c r="U14" i="97"/>
  <c r="U30" i="97" s="1"/>
  <c r="S46" i="97"/>
  <c r="S45" i="97"/>
  <c r="R44" i="97"/>
  <c r="S44" i="97" s="1"/>
  <c r="S42" i="97"/>
  <c r="S41" i="97"/>
  <c r="S40" i="97"/>
  <c r="S39" i="97"/>
  <c r="S38" i="97"/>
  <c r="Q37" i="97"/>
  <c r="P37" i="97"/>
  <c r="S37" i="97" s="1"/>
  <c r="S35" i="97"/>
  <c r="S34" i="97"/>
  <c r="S33" i="97"/>
  <c r="O32" i="97"/>
  <c r="S32" i="97" s="1"/>
  <c r="S28" i="97"/>
  <c r="S27" i="97"/>
  <c r="R26" i="97"/>
  <c r="R30" i="97" s="1"/>
  <c r="R48" i="97" s="1"/>
  <c r="S24" i="97"/>
  <c r="S23" i="97"/>
  <c r="S22" i="97"/>
  <c r="S21" i="97"/>
  <c r="S20" i="97"/>
  <c r="Q19" i="97"/>
  <c r="Q30" i="97" s="1"/>
  <c r="Q48" i="97" s="1"/>
  <c r="P19" i="97"/>
  <c r="S19" i="97" s="1"/>
  <c r="S17" i="97"/>
  <c r="S16" i="97"/>
  <c r="S15" i="97"/>
  <c r="O14" i="97"/>
  <c r="O30" i="97" s="1"/>
  <c r="M39" i="97"/>
  <c r="M46" i="97"/>
  <c r="M45" i="97"/>
  <c r="L44" i="97"/>
  <c r="M44" i="97" s="1"/>
  <c r="M42" i="97"/>
  <c r="M41" i="97"/>
  <c r="M40" i="97"/>
  <c r="M38" i="97"/>
  <c r="M35" i="97"/>
  <c r="M34" i="97"/>
  <c r="M33" i="97"/>
  <c r="I32" i="97"/>
  <c r="M32" i="97" s="1"/>
  <c r="M28" i="97"/>
  <c r="M27" i="97"/>
  <c r="L26" i="97"/>
  <c r="L30" i="97" s="1"/>
  <c r="M24" i="97"/>
  <c r="M23" i="97"/>
  <c r="M22" i="97"/>
  <c r="M21" i="97"/>
  <c r="M20" i="97"/>
  <c r="K19" i="97"/>
  <c r="K30" i="97" s="1"/>
  <c r="J19" i="97"/>
  <c r="M19" i="97" s="1"/>
  <c r="M17" i="97"/>
  <c r="M16" i="97"/>
  <c r="I14" i="97"/>
  <c r="G46" i="97"/>
  <c r="AA46" i="97" s="1"/>
  <c r="AC46" i="97" s="1"/>
  <c r="G45" i="97"/>
  <c r="AA45" i="97" s="1"/>
  <c r="AC45" i="97" s="1"/>
  <c r="G42" i="97"/>
  <c r="G41" i="97"/>
  <c r="AA41" i="97" s="1"/>
  <c r="AC41" i="97" s="1"/>
  <c r="G40" i="97"/>
  <c r="AA40" i="97" s="1"/>
  <c r="AC40" i="97" s="1"/>
  <c r="D37" i="97"/>
  <c r="G38" i="97"/>
  <c r="AA38" i="97" s="1"/>
  <c r="AC38" i="97" s="1"/>
  <c r="G35" i="97"/>
  <c r="AA35" i="97" s="1"/>
  <c r="AC35" i="97" s="1"/>
  <c r="G34" i="97"/>
  <c r="AA34" i="97" s="1"/>
  <c r="AC34" i="97" s="1"/>
  <c r="G33" i="97"/>
  <c r="AA33" i="97" s="1"/>
  <c r="AC33" i="97" s="1"/>
  <c r="G28" i="97"/>
  <c r="AA28" i="97" s="1"/>
  <c r="AC28" i="97" s="1"/>
  <c r="G27" i="97"/>
  <c r="AA27" i="97" s="1"/>
  <c r="AC27" i="97" s="1"/>
  <c r="G24" i="97"/>
  <c r="G23" i="97"/>
  <c r="AA23" i="97" s="1"/>
  <c r="AC23" i="97" s="1"/>
  <c r="G22" i="97"/>
  <c r="AA22" i="97" s="1"/>
  <c r="AC22" i="97" s="1"/>
  <c r="G21" i="97"/>
  <c r="AA21" i="97" s="1"/>
  <c r="AC21" i="97" s="1"/>
  <c r="G20" i="97"/>
  <c r="AA20" i="97" s="1"/>
  <c r="AC20" i="97" s="1"/>
  <c r="G17" i="97"/>
  <c r="AA17" i="97" s="1"/>
  <c r="AC17" i="97" s="1"/>
  <c r="G16" i="97"/>
  <c r="AA16" i="97" s="1"/>
  <c r="AC16" i="97" s="1"/>
  <c r="G15" i="97"/>
  <c r="AA24" i="97" l="1"/>
  <c r="AC24" i="97" s="1"/>
  <c r="AA42" i="97"/>
  <c r="AC42" i="97" s="1"/>
  <c r="S14" i="97"/>
  <c r="Y14" i="97"/>
  <c r="U48" i="97"/>
  <c r="Y26" i="97"/>
  <c r="V30" i="97"/>
  <c r="V48" i="97" s="1"/>
  <c r="O48" i="97"/>
  <c r="S26" i="97"/>
  <c r="P30" i="97"/>
  <c r="P48" i="97" s="1"/>
  <c r="L48" i="97"/>
  <c r="K37" i="97"/>
  <c r="K48" i="97" s="1"/>
  <c r="I30" i="97"/>
  <c r="M14" i="97"/>
  <c r="M15" i="97"/>
  <c r="AA15" i="97" s="1"/>
  <c r="AC15" i="97" s="1"/>
  <c r="M26" i="97"/>
  <c r="J30" i="97"/>
  <c r="J37" i="97"/>
  <c r="C32" i="97"/>
  <c r="G32" i="97" s="1"/>
  <c r="AA32" i="97" s="1"/>
  <c r="AC32" i="97" s="1"/>
  <c r="E37" i="97"/>
  <c r="G37" i="97" s="1"/>
  <c r="F44" i="97"/>
  <c r="G44" i="97" s="1"/>
  <c r="AA44" i="97" s="1"/>
  <c r="AC44" i="97" s="1"/>
  <c r="C14" i="97"/>
  <c r="C30" i="97" s="1"/>
  <c r="E19" i="97"/>
  <c r="E30" i="97" s="1"/>
  <c r="F26" i="97"/>
  <c r="F30" i="97" s="1"/>
  <c r="G39" i="97"/>
  <c r="AA39" i="97" s="1"/>
  <c r="AC39" i="97" s="1"/>
  <c r="D19" i="97"/>
  <c r="Y48" i="97" l="1"/>
  <c r="S48" i="97"/>
  <c r="J48" i="97"/>
  <c r="Y30" i="97"/>
  <c r="S30" i="97"/>
  <c r="M37" i="97"/>
  <c r="AA37" i="97" s="1"/>
  <c r="AC37" i="97" s="1"/>
  <c r="I48" i="97"/>
  <c r="M48" i="97" s="1"/>
  <c r="M30" i="97"/>
  <c r="F48" i="97"/>
  <c r="C48" i="97"/>
  <c r="E48" i="97"/>
  <c r="G26" i="97"/>
  <c r="AA26" i="97" s="1"/>
  <c r="AC26" i="97" s="1"/>
  <c r="G14" i="97"/>
  <c r="AA14" i="97" s="1"/>
  <c r="AC14" i="97" s="1"/>
  <c r="G19" i="97"/>
  <c r="AA19" i="97" s="1"/>
  <c r="AC19" i="97" s="1"/>
  <c r="D30" i="97"/>
  <c r="D48" i="97" l="1"/>
  <c r="G48" i="97" s="1"/>
  <c r="AA48" i="97" s="1"/>
  <c r="AC48" i="97" s="1"/>
  <c r="G30" i="97"/>
  <c r="AA30" i="97" s="1"/>
  <c r="AC30" i="97" s="1"/>
  <c r="J63" i="3" l="1"/>
  <c r="L63" i="3" s="1"/>
  <c r="L247" i="2" l="1"/>
  <c r="N247" i="2" s="1"/>
  <c r="E13" i="14" l="1"/>
  <c r="H74" i="15" l="1"/>
  <c r="J74" i="15" s="1"/>
  <c r="H67" i="15"/>
  <c r="J67" i="15" s="1"/>
  <c r="H66" i="15"/>
  <c r="J66" i="15" s="1"/>
  <c r="H65" i="15"/>
  <c r="J65" i="15" s="1"/>
  <c r="I64" i="15"/>
  <c r="I63" i="15" s="1"/>
  <c r="G64" i="15"/>
  <c r="G63" i="15" s="1"/>
  <c r="F64" i="15"/>
  <c r="F63" i="15" s="1"/>
  <c r="E64" i="15"/>
  <c r="E63" i="15" s="1"/>
  <c r="D64" i="15"/>
  <c r="D63" i="15"/>
  <c r="H62" i="15"/>
  <c r="J62" i="15" s="1"/>
  <c r="H61" i="15"/>
  <c r="J61" i="15" s="1"/>
  <c r="H60" i="15"/>
  <c r="J60" i="15" s="1"/>
  <c r="I59" i="15"/>
  <c r="I58" i="15" s="1"/>
  <c r="G59" i="15"/>
  <c r="G58" i="15" s="1"/>
  <c r="F59" i="15"/>
  <c r="F58" i="15" s="1"/>
  <c r="E59" i="15"/>
  <c r="E58" i="15" s="1"/>
  <c r="D59" i="15"/>
  <c r="D58" i="15" s="1"/>
  <c r="D69" i="15" s="1"/>
  <c r="H53" i="15"/>
  <c r="J53" i="15" s="1"/>
  <c r="H52" i="15"/>
  <c r="J52" i="15" s="1"/>
  <c r="H51" i="15"/>
  <c r="J51" i="15" s="1"/>
  <c r="I50" i="15"/>
  <c r="G50" i="15"/>
  <c r="F50" i="15"/>
  <c r="E50" i="15"/>
  <c r="D50" i="15"/>
  <c r="H49" i="15"/>
  <c r="J49" i="15" s="1"/>
  <c r="H48" i="15"/>
  <c r="J48" i="15" s="1"/>
  <c r="H47" i="15"/>
  <c r="J47" i="15" s="1"/>
  <c r="I46" i="15"/>
  <c r="I55" i="15" s="1"/>
  <c r="G46" i="15"/>
  <c r="G55" i="15" s="1"/>
  <c r="F46" i="15"/>
  <c r="F55" i="15" s="1"/>
  <c r="E46" i="15"/>
  <c r="E55" i="15" s="1"/>
  <c r="D46" i="15"/>
  <c r="D55" i="15" s="1"/>
  <c r="H41" i="15"/>
  <c r="J41" i="15" s="1"/>
  <c r="H40" i="15"/>
  <c r="J40" i="15" s="1"/>
  <c r="H39" i="15"/>
  <c r="J39" i="15" s="1"/>
  <c r="H38" i="15"/>
  <c r="J38" i="15" s="1"/>
  <c r="H37" i="15"/>
  <c r="J37" i="15" s="1"/>
  <c r="H36" i="15"/>
  <c r="J36" i="15" s="1"/>
  <c r="H35" i="15"/>
  <c r="J35" i="15" s="1"/>
  <c r="H34" i="15"/>
  <c r="J34" i="15" s="1"/>
  <c r="H33" i="15"/>
  <c r="J33" i="15" s="1"/>
  <c r="H32" i="15"/>
  <c r="J32" i="15" s="1"/>
  <c r="H31" i="15"/>
  <c r="J31" i="15" s="1"/>
  <c r="H30" i="15"/>
  <c r="J30" i="15" s="1"/>
  <c r="H29" i="15"/>
  <c r="J29" i="15" s="1"/>
  <c r="H28" i="15"/>
  <c r="J28" i="15" s="1"/>
  <c r="H27" i="15"/>
  <c r="J27" i="15" s="1"/>
  <c r="H26" i="15"/>
  <c r="J26" i="15" s="1"/>
  <c r="I25" i="15"/>
  <c r="G25" i="15"/>
  <c r="F25" i="15"/>
  <c r="E25" i="15"/>
  <c r="D25" i="15"/>
  <c r="H24" i="15"/>
  <c r="J24" i="15" s="1"/>
  <c r="H23" i="15"/>
  <c r="J23" i="15" s="1"/>
  <c r="H22" i="15"/>
  <c r="J22" i="15" s="1"/>
  <c r="H21" i="15"/>
  <c r="J21" i="15" s="1"/>
  <c r="H20" i="15"/>
  <c r="J20" i="15" s="1"/>
  <c r="H19" i="15"/>
  <c r="J19" i="15" s="1"/>
  <c r="H18" i="15"/>
  <c r="J18" i="15" s="1"/>
  <c r="H17" i="15"/>
  <c r="J17" i="15" s="1"/>
  <c r="H16" i="15"/>
  <c r="J16" i="15" s="1"/>
  <c r="H15" i="15"/>
  <c r="J15" i="15" s="1"/>
  <c r="H14" i="15"/>
  <c r="J14" i="15" s="1"/>
  <c r="I13" i="15"/>
  <c r="G13" i="15"/>
  <c r="F13" i="15"/>
  <c r="E13" i="15"/>
  <c r="D13" i="15"/>
  <c r="M69" i="14"/>
  <c r="Q69" i="14" s="1"/>
  <c r="L69" i="14"/>
  <c r="P69" i="14" s="1"/>
  <c r="M68" i="14"/>
  <c r="Q68" i="14" s="1"/>
  <c r="L68" i="14"/>
  <c r="P68" i="14" s="1"/>
  <c r="P67" i="14" s="1"/>
  <c r="O67" i="14"/>
  <c r="N67" i="14"/>
  <c r="K67" i="14"/>
  <c r="J67" i="14"/>
  <c r="I67" i="14"/>
  <c r="H67" i="14"/>
  <c r="G67" i="14"/>
  <c r="F67" i="14"/>
  <c r="E67" i="14"/>
  <c r="D67" i="14"/>
  <c r="M66" i="14"/>
  <c r="Q66" i="14" s="1"/>
  <c r="L66" i="14"/>
  <c r="P66" i="14" s="1"/>
  <c r="M65" i="14"/>
  <c r="Q65" i="14" s="1"/>
  <c r="L65" i="14"/>
  <c r="P65" i="14" s="1"/>
  <c r="M64" i="14"/>
  <c r="Q64" i="14" s="1"/>
  <c r="L64" i="14"/>
  <c r="P64" i="14" s="1"/>
  <c r="M63" i="14"/>
  <c r="Q63" i="14" s="1"/>
  <c r="L63" i="14"/>
  <c r="P63" i="14" s="1"/>
  <c r="M62" i="14"/>
  <c r="Q62" i="14" s="1"/>
  <c r="L62" i="14"/>
  <c r="P62" i="14" s="1"/>
  <c r="O61" i="14"/>
  <c r="N61" i="14"/>
  <c r="K61" i="14"/>
  <c r="J61" i="14"/>
  <c r="I61" i="14"/>
  <c r="H61" i="14"/>
  <c r="G61" i="14"/>
  <c r="F61" i="14"/>
  <c r="E61" i="14"/>
  <c r="D61" i="14"/>
  <c r="M60" i="14"/>
  <c r="Q60" i="14" s="1"/>
  <c r="L60" i="14"/>
  <c r="P60" i="14" s="1"/>
  <c r="M59" i="14"/>
  <c r="Q59" i="14" s="1"/>
  <c r="L59" i="14"/>
  <c r="P59" i="14" s="1"/>
  <c r="M58" i="14"/>
  <c r="Q58" i="14" s="1"/>
  <c r="L58" i="14"/>
  <c r="P58" i="14" s="1"/>
  <c r="O57" i="14"/>
  <c r="N57" i="14"/>
  <c r="K57" i="14"/>
  <c r="J57" i="14"/>
  <c r="I57" i="14"/>
  <c r="H57" i="14"/>
  <c r="G57" i="14"/>
  <c r="F57" i="14"/>
  <c r="E57" i="14"/>
  <c r="D57" i="14"/>
  <c r="M53" i="14"/>
  <c r="Q53" i="14" s="1"/>
  <c r="L53" i="14"/>
  <c r="P53" i="14" s="1"/>
  <c r="M52" i="14"/>
  <c r="Q52" i="14" s="1"/>
  <c r="L52" i="14"/>
  <c r="P52" i="14" s="1"/>
  <c r="M51" i="14"/>
  <c r="Q51" i="14" s="1"/>
  <c r="L51" i="14"/>
  <c r="P51" i="14" s="1"/>
  <c r="M50" i="14"/>
  <c r="Q50" i="14" s="1"/>
  <c r="L50" i="14"/>
  <c r="P50" i="14" s="1"/>
  <c r="M49" i="14"/>
  <c r="Q49" i="14" s="1"/>
  <c r="L49" i="14"/>
  <c r="P49" i="14" s="1"/>
  <c r="M48" i="14"/>
  <c r="Q48" i="14" s="1"/>
  <c r="L48" i="14"/>
  <c r="P48" i="14" s="1"/>
  <c r="P47" i="14" s="1"/>
  <c r="O47" i="14"/>
  <c r="N47" i="14"/>
  <c r="K47" i="14"/>
  <c r="J47" i="14"/>
  <c r="I47" i="14"/>
  <c r="H47" i="14"/>
  <c r="G47" i="14"/>
  <c r="F47" i="14"/>
  <c r="E47" i="14"/>
  <c r="D47" i="14"/>
  <c r="M44" i="14"/>
  <c r="Q44" i="14" s="1"/>
  <c r="L44" i="14"/>
  <c r="P44" i="14" s="1"/>
  <c r="M43" i="14"/>
  <c r="Q43" i="14" s="1"/>
  <c r="L43" i="14"/>
  <c r="P43" i="14" s="1"/>
  <c r="M42" i="14"/>
  <c r="Q42" i="14" s="1"/>
  <c r="L42" i="14"/>
  <c r="P42" i="14" s="1"/>
  <c r="M41" i="14"/>
  <c r="Q41" i="14" s="1"/>
  <c r="L41" i="14"/>
  <c r="P41" i="14" s="1"/>
  <c r="M40" i="14"/>
  <c r="Q40" i="14" s="1"/>
  <c r="L40" i="14"/>
  <c r="P40" i="14" s="1"/>
  <c r="M39" i="14"/>
  <c r="Q39" i="14" s="1"/>
  <c r="L39" i="14"/>
  <c r="P39" i="14" s="1"/>
  <c r="M38" i="14"/>
  <c r="Q38" i="14" s="1"/>
  <c r="L38" i="14"/>
  <c r="P38" i="14" s="1"/>
  <c r="M37" i="14"/>
  <c r="Q37" i="14" s="1"/>
  <c r="L37" i="14"/>
  <c r="P37" i="14" s="1"/>
  <c r="P36" i="14" s="1"/>
  <c r="O36" i="14"/>
  <c r="N36" i="14"/>
  <c r="K36" i="14"/>
  <c r="J36" i="14"/>
  <c r="I36" i="14"/>
  <c r="H36" i="14"/>
  <c r="G36" i="14"/>
  <c r="F36" i="14"/>
  <c r="E36" i="14"/>
  <c r="D36" i="14"/>
  <c r="M32" i="14"/>
  <c r="Q32" i="14" s="1"/>
  <c r="L32" i="14"/>
  <c r="P32" i="14" s="1"/>
  <c r="M31" i="14"/>
  <c r="Q31" i="14" s="1"/>
  <c r="L31" i="14"/>
  <c r="P31" i="14" s="1"/>
  <c r="M30" i="14"/>
  <c r="Q30" i="14" s="1"/>
  <c r="L30" i="14"/>
  <c r="P30" i="14" s="1"/>
  <c r="M29" i="14"/>
  <c r="Q29" i="14" s="1"/>
  <c r="L29" i="14"/>
  <c r="P29" i="14" s="1"/>
  <c r="M28" i="14"/>
  <c r="Q28" i="14" s="1"/>
  <c r="L28" i="14"/>
  <c r="P28" i="14" s="1"/>
  <c r="M27" i="14"/>
  <c r="Q27" i="14" s="1"/>
  <c r="L27" i="14"/>
  <c r="P27" i="14" s="1"/>
  <c r="M26" i="14"/>
  <c r="Q26" i="14" s="1"/>
  <c r="L26" i="14"/>
  <c r="P26" i="14" s="1"/>
  <c r="M25" i="14"/>
  <c r="Q25" i="14" s="1"/>
  <c r="L25" i="14"/>
  <c r="P25" i="14" s="1"/>
  <c r="M24" i="14"/>
  <c r="Q24" i="14" s="1"/>
  <c r="L24" i="14"/>
  <c r="P24" i="14" s="1"/>
  <c r="O23" i="14"/>
  <c r="N23" i="14"/>
  <c r="K23" i="14"/>
  <c r="J23" i="14"/>
  <c r="I23" i="14"/>
  <c r="H23" i="14"/>
  <c r="G23" i="14"/>
  <c r="F23" i="14"/>
  <c r="E23" i="14"/>
  <c r="D23" i="14"/>
  <c r="M20" i="14"/>
  <c r="Q20" i="14" s="1"/>
  <c r="L20" i="14"/>
  <c r="P20" i="14" s="1"/>
  <c r="M19" i="14"/>
  <c r="Q19" i="14" s="1"/>
  <c r="L19" i="14"/>
  <c r="P19" i="14" s="1"/>
  <c r="M18" i="14"/>
  <c r="Q18" i="14" s="1"/>
  <c r="L18" i="14"/>
  <c r="P18" i="14" s="1"/>
  <c r="M17" i="14"/>
  <c r="Q17" i="14" s="1"/>
  <c r="L17" i="14"/>
  <c r="P17" i="14" s="1"/>
  <c r="M16" i="14"/>
  <c r="Q16" i="14" s="1"/>
  <c r="L16" i="14"/>
  <c r="P16" i="14" s="1"/>
  <c r="M15" i="14"/>
  <c r="Q15" i="14" s="1"/>
  <c r="L15" i="14"/>
  <c r="P15" i="14" s="1"/>
  <c r="M14" i="14"/>
  <c r="Q14" i="14" s="1"/>
  <c r="L14" i="14"/>
  <c r="P14" i="14" s="1"/>
  <c r="O13" i="14"/>
  <c r="N13" i="14"/>
  <c r="K13" i="14"/>
  <c r="J13" i="14"/>
  <c r="I13" i="14"/>
  <c r="H13" i="14"/>
  <c r="G13" i="14"/>
  <c r="F13" i="14"/>
  <c r="D13" i="14"/>
  <c r="L50" i="2"/>
  <c r="J76" i="3"/>
  <c r="I69" i="15" l="1"/>
  <c r="F69" i="15"/>
  <c r="N72" i="14"/>
  <c r="L67" i="14"/>
  <c r="L47" i="14"/>
  <c r="P23" i="14"/>
  <c r="L23" i="14"/>
  <c r="P61" i="14"/>
  <c r="L61" i="14"/>
  <c r="D72" i="14"/>
  <c r="I72" i="14"/>
  <c r="O72" i="14"/>
  <c r="L36" i="14"/>
  <c r="P57" i="14"/>
  <c r="G69" i="15"/>
  <c r="E69" i="15"/>
  <c r="G43" i="15"/>
  <c r="F43" i="15"/>
  <c r="E43" i="15"/>
  <c r="D43" i="15"/>
  <c r="D72" i="15" s="1"/>
  <c r="D75" i="15" s="1"/>
  <c r="Q67" i="14"/>
  <c r="M67" i="14"/>
  <c r="Q61" i="14"/>
  <c r="M61" i="14"/>
  <c r="K72" i="14"/>
  <c r="L57" i="14"/>
  <c r="Q57" i="14"/>
  <c r="M57" i="14"/>
  <c r="Q47" i="14"/>
  <c r="M47" i="14"/>
  <c r="E72" i="14"/>
  <c r="G72" i="14"/>
  <c r="Q36" i="14"/>
  <c r="M36" i="14"/>
  <c r="J72" i="14"/>
  <c r="H72" i="14"/>
  <c r="F72" i="14"/>
  <c r="M23" i="14"/>
  <c r="Q23" i="14"/>
  <c r="L13" i="14"/>
  <c r="M13" i="14"/>
  <c r="Q13" i="14"/>
  <c r="P13" i="14"/>
  <c r="H13" i="15"/>
  <c r="J50" i="15"/>
  <c r="H50" i="15"/>
  <c r="J46" i="15"/>
  <c r="I43" i="15"/>
  <c r="I72" i="15" s="1"/>
  <c r="I75" i="15" s="1"/>
  <c r="J13" i="15"/>
  <c r="J25" i="15"/>
  <c r="J59" i="15"/>
  <c r="J58" i="15" s="1"/>
  <c r="J64" i="15"/>
  <c r="J63" i="15" s="1"/>
  <c r="H25" i="15"/>
  <c r="H43" i="15" s="1"/>
  <c r="H46" i="15"/>
  <c r="H59" i="15"/>
  <c r="H58" i="15" s="1"/>
  <c r="H64" i="15"/>
  <c r="H63" i="15" s="1"/>
  <c r="F72" i="15" l="1"/>
  <c r="F75" i="15" s="1"/>
  <c r="P72" i="14"/>
  <c r="L72" i="14"/>
  <c r="G72" i="15"/>
  <c r="G75" i="15" s="1"/>
  <c r="E72" i="15"/>
  <c r="E75" i="15" s="1"/>
  <c r="H69" i="15"/>
  <c r="J69" i="15"/>
  <c r="M72" i="14"/>
  <c r="Q72" i="14"/>
  <c r="J55" i="15"/>
  <c r="H55" i="15"/>
  <c r="H72" i="15" s="1"/>
  <c r="H75" i="15" s="1"/>
  <c r="J43" i="15"/>
  <c r="J72" i="15" l="1"/>
  <c r="J75" i="15" s="1"/>
  <c r="L76" i="3" l="1"/>
  <c r="J75" i="3"/>
  <c r="L75" i="3" s="1"/>
  <c r="K74" i="3"/>
  <c r="I74" i="3"/>
  <c r="H74" i="3"/>
  <c r="G74" i="3"/>
  <c r="F74" i="3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K66" i="3"/>
  <c r="I66" i="3"/>
  <c r="H66" i="3"/>
  <c r="G66" i="3"/>
  <c r="F66" i="3"/>
  <c r="J64" i="3"/>
  <c r="L64" i="3" s="1"/>
  <c r="J62" i="3"/>
  <c r="L62" i="3" s="1"/>
  <c r="J61" i="3"/>
  <c r="L61" i="3" s="1"/>
  <c r="J60" i="3"/>
  <c r="L60" i="3" s="1"/>
  <c r="J59" i="3"/>
  <c r="L59" i="3" s="1"/>
  <c r="K58" i="3"/>
  <c r="I58" i="3"/>
  <c r="H58" i="3"/>
  <c r="G58" i="3"/>
  <c r="F58" i="3"/>
  <c r="J56" i="3"/>
  <c r="L56" i="3" s="1"/>
  <c r="J55" i="3"/>
  <c r="L55" i="3" s="1"/>
  <c r="J54" i="3"/>
  <c r="L54" i="3" s="1"/>
  <c r="K53" i="3"/>
  <c r="I53" i="3"/>
  <c r="H53" i="3"/>
  <c r="G53" i="3"/>
  <c r="F53" i="3"/>
  <c r="J51" i="3"/>
  <c r="L51" i="3" s="1"/>
  <c r="J50" i="3"/>
  <c r="L50" i="3" s="1"/>
  <c r="J49" i="3"/>
  <c r="L49" i="3" s="1"/>
  <c r="J48" i="3"/>
  <c r="L48" i="3" s="1"/>
  <c r="J47" i="3"/>
  <c r="L47" i="3" s="1"/>
  <c r="J46" i="3"/>
  <c r="L46" i="3" s="1"/>
  <c r="J45" i="3"/>
  <c r="L45" i="3" s="1"/>
  <c r="J44" i="3"/>
  <c r="L44" i="3" s="1"/>
  <c r="J43" i="3"/>
  <c r="L43" i="3" s="1"/>
  <c r="K42" i="3"/>
  <c r="I42" i="3"/>
  <c r="H42" i="3"/>
  <c r="G42" i="3"/>
  <c r="F42" i="3"/>
  <c r="J40" i="3"/>
  <c r="L40" i="3" s="1"/>
  <c r="J39" i="3"/>
  <c r="L39" i="3" s="1"/>
  <c r="J38" i="3"/>
  <c r="L38" i="3" s="1"/>
  <c r="K37" i="3"/>
  <c r="I37" i="3"/>
  <c r="H37" i="3"/>
  <c r="G37" i="3"/>
  <c r="F37" i="3"/>
  <c r="J32" i="3"/>
  <c r="L32" i="3" s="1"/>
  <c r="J31" i="3"/>
  <c r="L31" i="3" s="1"/>
  <c r="J30" i="3"/>
  <c r="L30" i="3" s="1"/>
  <c r="J29" i="3"/>
  <c r="L29" i="3" s="1"/>
  <c r="J28" i="3"/>
  <c r="L28" i="3" s="1"/>
  <c r="K27" i="3"/>
  <c r="I27" i="3"/>
  <c r="H27" i="3"/>
  <c r="G27" i="3"/>
  <c r="F27" i="3"/>
  <c r="J25" i="3"/>
  <c r="L25" i="3" s="1"/>
  <c r="J24" i="3"/>
  <c r="L24" i="3" s="1"/>
  <c r="K23" i="3"/>
  <c r="I23" i="3"/>
  <c r="H23" i="3"/>
  <c r="G23" i="3"/>
  <c r="F23" i="3"/>
  <c r="J21" i="3"/>
  <c r="L21" i="3" s="1"/>
  <c r="J20" i="3"/>
  <c r="L20" i="3" s="1"/>
  <c r="J19" i="3"/>
  <c r="L19" i="3" s="1"/>
  <c r="J18" i="3"/>
  <c r="L18" i="3" s="1"/>
  <c r="J17" i="3"/>
  <c r="L17" i="3" s="1"/>
  <c r="J16" i="3"/>
  <c r="L16" i="3" s="1"/>
  <c r="J15" i="3"/>
  <c r="L15" i="3" s="1"/>
  <c r="J14" i="3"/>
  <c r="L14" i="3" s="1"/>
  <c r="K13" i="3"/>
  <c r="I13" i="3"/>
  <c r="H13" i="3"/>
  <c r="G13" i="3"/>
  <c r="F13" i="3"/>
  <c r="L262" i="2"/>
  <c r="N262" i="2" s="1"/>
  <c r="N261" i="2" s="1"/>
  <c r="M261" i="2"/>
  <c r="K261" i="2"/>
  <c r="J261" i="2"/>
  <c r="I261" i="2"/>
  <c r="H261" i="2"/>
  <c r="G261" i="2"/>
  <c r="F261" i="2"/>
  <c r="E261" i="2"/>
  <c r="D261" i="2"/>
  <c r="L260" i="2"/>
  <c r="N260" i="2" s="1"/>
  <c r="N259" i="2" s="1"/>
  <c r="N258" i="2" s="1"/>
  <c r="M259" i="2"/>
  <c r="L259" i="2"/>
  <c r="K259" i="2"/>
  <c r="J259" i="2"/>
  <c r="J258" i="2" s="1"/>
  <c r="I259" i="2"/>
  <c r="H259" i="2"/>
  <c r="H258" i="2" s="1"/>
  <c r="G259" i="2"/>
  <c r="F259" i="2"/>
  <c r="F258" i="2" s="1"/>
  <c r="E259" i="2"/>
  <c r="D259" i="2"/>
  <c r="D258" i="2" s="1"/>
  <c r="M258" i="2"/>
  <c r="L256" i="2"/>
  <c r="N256" i="2" s="1"/>
  <c r="L255" i="2"/>
  <c r="N255" i="2" s="1"/>
  <c r="M254" i="2"/>
  <c r="K254" i="2"/>
  <c r="J254" i="2"/>
  <c r="I254" i="2"/>
  <c r="H254" i="2"/>
  <c r="G254" i="2"/>
  <c r="F254" i="2"/>
  <c r="E254" i="2"/>
  <c r="D254" i="2"/>
  <c r="L252" i="2"/>
  <c r="N252" i="2" s="1"/>
  <c r="L251" i="2"/>
  <c r="N251" i="2" s="1"/>
  <c r="L250" i="2"/>
  <c r="N250" i="2" s="1"/>
  <c r="M249" i="2"/>
  <c r="K249" i="2"/>
  <c r="J249" i="2"/>
  <c r="I249" i="2"/>
  <c r="H249" i="2"/>
  <c r="G249" i="2"/>
  <c r="F249" i="2"/>
  <c r="E249" i="2"/>
  <c r="D249" i="2"/>
  <c r="L246" i="2"/>
  <c r="N246" i="2" s="1"/>
  <c r="L245" i="2"/>
  <c r="N245" i="2" s="1"/>
  <c r="L244" i="2"/>
  <c r="N244" i="2" s="1"/>
  <c r="M243" i="2"/>
  <c r="K243" i="2"/>
  <c r="J243" i="2"/>
  <c r="I243" i="2"/>
  <c r="H243" i="2"/>
  <c r="G243" i="2"/>
  <c r="F243" i="2"/>
  <c r="E243" i="2"/>
  <c r="D243" i="2"/>
  <c r="L241" i="2"/>
  <c r="N241" i="2" s="1"/>
  <c r="N240" i="2" s="1"/>
  <c r="M240" i="2"/>
  <c r="K240" i="2"/>
  <c r="J240" i="2"/>
  <c r="I240" i="2"/>
  <c r="H240" i="2"/>
  <c r="G240" i="2"/>
  <c r="F240" i="2"/>
  <c r="E240" i="2"/>
  <c r="D240" i="2"/>
  <c r="L239" i="2"/>
  <c r="N239" i="2" s="1"/>
  <c r="N238" i="2" s="1"/>
  <c r="M238" i="2"/>
  <c r="K238" i="2"/>
  <c r="J238" i="2"/>
  <c r="I238" i="2"/>
  <c r="H238" i="2"/>
  <c r="G238" i="2"/>
  <c r="F238" i="2"/>
  <c r="E238" i="2"/>
  <c r="D238" i="2"/>
  <c r="L235" i="2"/>
  <c r="N235" i="2" s="1"/>
  <c r="N234" i="2" s="1"/>
  <c r="M234" i="2"/>
  <c r="K234" i="2"/>
  <c r="J234" i="2"/>
  <c r="I234" i="2"/>
  <c r="H234" i="2"/>
  <c r="G234" i="2"/>
  <c r="F234" i="2"/>
  <c r="E234" i="2"/>
  <c r="D234" i="2"/>
  <c r="L232" i="2"/>
  <c r="N232" i="2" s="1"/>
  <c r="N231" i="2" s="1"/>
  <c r="M231" i="2"/>
  <c r="K231" i="2"/>
  <c r="J231" i="2"/>
  <c r="I231" i="2"/>
  <c r="H231" i="2"/>
  <c r="G231" i="2"/>
  <c r="F231" i="2"/>
  <c r="E231" i="2"/>
  <c r="D231" i="2"/>
  <c r="L229" i="2"/>
  <c r="N229" i="2" s="1"/>
  <c r="N228" i="2" s="1"/>
  <c r="M228" i="2"/>
  <c r="M227" i="2" s="1"/>
  <c r="K228" i="2"/>
  <c r="K227" i="2" s="1"/>
  <c r="J228" i="2"/>
  <c r="I228" i="2"/>
  <c r="I227" i="2" s="1"/>
  <c r="H228" i="2"/>
  <c r="H227" i="2" s="1"/>
  <c r="G228" i="2"/>
  <c r="G227" i="2" s="1"/>
  <c r="F228" i="2"/>
  <c r="E228" i="2"/>
  <c r="E227" i="2" s="1"/>
  <c r="D228" i="2"/>
  <c r="D227" i="2" s="1"/>
  <c r="L221" i="2"/>
  <c r="N221" i="2" s="1"/>
  <c r="L220" i="2"/>
  <c r="N220" i="2" s="1"/>
  <c r="L219" i="2"/>
  <c r="N219" i="2" s="1"/>
  <c r="L218" i="2"/>
  <c r="N218" i="2" s="1"/>
  <c r="M217" i="2"/>
  <c r="K217" i="2"/>
  <c r="J217" i="2"/>
  <c r="I217" i="2"/>
  <c r="H217" i="2"/>
  <c r="G217" i="2"/>
  <c r="F217" i="2"/>
  <c r="E217" i="2"/>
  <c r="D217" i="2"/>
  <c r="L215" i="2"/>
  <c r="N215" i="2" s="1"/>
  <c r="L214" i="2"/>
  <c r="N214" i="2" s="1"/>
  <c r="L213" i="2"/>
  <c r="N213" i="2" s="1"/>
  <c r="L212" i="2"/>
  <c r="N212" i="2" s="1"/>
  <c r="L211" i="2"/>
  <c r="N211" i="2" s="1"/>
  <c r="L210" i="2"/>
  <c r="N210" i="2" s="1"/>
  <c r="M209" i="2"/>
  <c r="K209" i="2"/>
  <c r="J209" i="2"/>
  <c r="I209" i="2"/>
  <c r="H209" i="2"/>
  <c r="G209" i="2"/>
  <c r="F209" i="2"/>
  <c r="E209" i="2"/>
  <c r="D209" i="2"/>
  <c r="L207" i="2"/>
  <c r="N207" i="2" s="1"/>
  <c r="L206" i="2"/>
  <c r="N206" i="2" s="1"/>
  <c r="L205" i="2"/>
  <c r="N205" i="2" s="1"/>
  <c r="M204" i="2"/>
  <c r="K204" i="2"/>
  <c r="J204" i="2"/>
  <c r="I204" i="2"/>
  <c r="H204" i="2"/>
  <c r="G204" i="2"/>
  <c r="F204" i="2"/>
  <c r="E204" i="2"/>
  <c r="D204" i="2"/>
  <c r="L202" i="2"/>
  <c r="N202" i="2" s="1"/>
  <c r="L201" i="2"/>
  <c r="N201" i="2" s="1"/>
  <c r="L200" i="2"/>
  <c r="N200" i="2" s="1"/>
  <c r="L199" i="2"/>
  <c r="N199" i="2" s="1"/>
  <c r="L198" i="2"/>
  <c r="N198" i="2" s="1"/>
  <c r="M197" i="2"/>
  <c r="K197" i="2"/>
  <c r="J197" i="2"/>
  <c r="I197" i="2"/>
  <c r="H197" i="2"/>
  <c r="G197" i="2"/>
  <c r="F197" i="2"/>
  <c r="E197" i="2"/>
  <c r="D197" i="2"/>
  <c r="L195" i="2"/>
  <c r="N195" i="2" s="1"/>
  <c r="L194" i="2"/>
  <c r="N194" i="2" s="1"/>
  <c r="L193" i="2"/>
  <c r="N193" i="2" s="1"/>
  <c r="M192" i="2"/>
  <c r="K192" i="2"/>
  <c r="J192" i="2"/>
  <c r="I192" i="2"/>
  <c r="H192" i="2"/>
  <c r="G192" i="2"/>
  <c r="F192" i="2"/>
  <c r="E192" i="2"/>
  <c r="D192" i="2"/>
  <c r="L190" i="2"/>
  <c r="N190" i="2" s="1"/>
  <c r="L189" i="2"/>
  <c r="N189" i="2" s="1"/>
  <c r="M188" i="2"/>
  <c r="K188" i="2"/>
  <c r="J188" i="2"/>
  <c r="I188" i="2"/>
  <c r="I223" i="2" s="1"/>
  <c r="H188" i="2"/>
  <c r="G188" i="2"/>
  <c r="F188" i="2"/>
  <c r="E188" i="2"/>
  <c r="E223" i="2" s="1"/>
  <c r="D188" i="2"/>
  <c r="L182" i="2"/>
  <c r="N182" i="2" s="1"/>
  <c r="L181" i="2"/>
  <c r="N181" i="2" s="1"/>
  <c r="L180" i="2"/>
  <c r="N180" i="2" s="1"/>
  <c r="M179" i="2"/>
  <c r="K179" i="2"/>
  <c r="J179" i="2"/>
  <c r="I179" i="2"/>
  <c r="H179" i="2"/>
  <c r="G179" i="2"/>
  <c r="F179" i="2"/>
  <c r="E179" i="2"/>
  <c r="D179" i="2"/>
  <c r="L177" i="2"/>
  <c r="N177" i="2" s="1"/>
  <c r="L176" i="2"/>
  <c r="N176" i="2" s="1"/>
  <c r="L175" i="2"/>
  <c r="N175" i="2" s="1"/>
  <c r="M174" i="2"/>
  <c r="K174" i="2"/>
  <c r="J174" i="2"/>
  <c r="I174" i="2"/>
  <c r="H174" i="2"/>
  <c r="G174" i="2"/>
  <c r="F174" i="2"/>
  <c r="E174" i="2"/>
  <c r="D174" i="2"/>
  <c r="L172" i="2"/>
  <c r="N172" i="2" s="1"/>
  <c r="L171" i="2"/>
  <c r="N171" i="2" s="1"/>
  <c r="L170" i="2"/>
  <c r="N170" i="2" s="1"/>
  <c r="L169" i="2"/>
  <c r="N169" i="2" s="1"/>
  <c r="L168" i="2"/>
  <c r="N168" i="2" s="1"/>
  <c r="L167" i="2"/>
  <c r="N167" i="2" s="1"/>
  <c r="M166" i="2"/>
  <c r="K166" i="2"/>
  <c r="J166" i="2"/>
  <c r="I166" i="2"/>
  <c r="H166" i="2"/>
  <c r="G166" i="2"/>
  <c r="F166" i="2"/>
  <c r="E166" i="2"/>
  <c r="D166" i="2"/>
  <c r="L164" i="2"/>
  <c r="N164" i="2" s="1"/>
  <c r="L163" i="2"/>
  <c r="N163" i="2" s="1"/>
  <c r="L162" i="2"/>
  <c r="N162" i="2" s="1"/>
  <c r="M161" i="2"/>
  <c r="K161" i="2"/>
  <c r="J161" i="2"/>
  <c r="I161" i="2"/>
  <c r="H161" i="2"/>
  <c r="G161" i="2"/>
  <c r="F161" i="2"/>
  <c r="E161" i="2"/>
  <c r="D161" i="2"/>
  <c r="L159" i="2"/>
  <c r="N159" i="2" s="1"/>
  <c r="L158" i="2"/>
  <c r="N158" i="2" s="1"/>
  <c r="M157" i="2"/>
  <c r="K157" i="2"/>
  <c r="J157" i="2"/>
  <c r="I157" i="2"/>
  <c r="H157" i="2"/>
  <c r="G157" i="2"/>
  <c r="F157" i="2"/>
  <c r="E157" i="2"/>
  <c r="D157" i="2"/>
  <c r="L155" i="2"/>
  <c r="N155" i="2" s="1"/>
  <c r="L154" i="2"/>
  <c r="N154" i="2" s="1"/>
  <c r="L153" i="2"/>
  <c r="N153" i="2" s="1"/>
  <c r="M152" i="2"/>
  <c r="K152" i="2"/>
  <c r="J152" i="2"/>
  <c r="I152" i="2"/>
  <c r="H152" i="2"/>
  <c r="G152" i="2"/>
  <c r="F152" i="2"/>
  <c r="E152" i="2"/>
  <c r="D152" i="2"/>
  <c r="L150" i="2"/>
  <c r="N150" i="2" s="1"/>
  <c r="L149" i="2"/>
  <c r="N149" i="2" s="1"/>
  <c r="L148" i="2"/>
  <c r="N148" i="2" s="1"/>
  <c r="M147" i="2"/>
  <c r="K147" i="2"/>
  <c r="J147" i="2"/>
  <c r="I147" i="2"/>
  <c r="H147" i="2"/>
  <c r="G147" i="2"/>
  <c r="F147" i="2"/>
  <c r="E147" i="2"/>
  <c r="D147" i="2"/>
  <c r="L145" i="2"/>
  <c r="N145" i="2" s="1"/>
  <c r="L144" i="2"/>
  <c r="N144" i="2" s="1"/>
  <c r="L143" i="2"/>
  <c r="N143" i="2" s="1"/>
  <c r="L142" i="2"/>
  <c r="N142" i="2" s="1"/>
  <c r="L141" i="2"/>
  <c r="N141" i="2" s="1"/>
  <c r="L140" i="2"/>
  <c r="N140" i="2" s="1"/>
  <c r="L139" i="2"/>
  <c r="N139" i="2" s="1"/>
  <c r="L138" i="2"/>
  <c r="N138" i="2" s="1"/>
  <c r="L137" i="2"/>
  <c r="N137" i="2" s="1"/>
  <c r="M136" i="2"/>
  <c r="K136" i="2"/>
  <c r="J136" i="2"/>
  <c r="I136" i="2"/>
  <c r="H136" i="2"/>
  <c r="G136" i="2"/>
  <c r="F136" i="2"/>
  <c r="E136" i="2"/>
  <c r="D136" i="2"/>
  <c r="L126" i="2"/>
  <c r="N126" i="2" s="1"/>
  <c r="L125" i="2"/>
  <c r="N125" i="2" s="1"/>
  <c r="L124" i="2"/>
  <c r="N124" i="2" s="1"/>
  <c r="M123" i="2"/>
  <c r="K123" i="2"/>
  <c r="J123" i="2"/>
  <c r="I123" i="2"/>
  <c r="H123" i="2"/>
  <c r="G123" i="2"/>
  <c r="F123" i="2"/>
  <c r="E123" i="2"/>
  <c r="D123" i="2"/>
  <c r="L121" i="2"/>
  <c r="N121" i="2" s="1"/>
  <c r="L120" i="2"/>
  <c r="N120" i="2" s="1"/>
  <c r="L119" i="2"/>
  <c r="N119" i="2" s="1"/>
  <c r="L118" i="2"/>
  <c r="N118" i="2" s="1"/>
  <c r="L117" i="2"/>
  <c r="N117" i="2" s="1"/>
  <c r="M116" i="2"/>
  <c r="K116" i="2"/>
  <c r="J116" i="2"/>
  <c r="I116" i="2"/>
  <c r="H116" i="2"/>
  <c r="G116" i="2"/>
  <c r="F116" i="2"/>
  <c r="E116" i="2"/>
  <c r="D116" i="2"/>
  <c r="L114" i="2"/>
  <c r="N114" i="2" s="1"/>
  <c r="L113" i="2"/>
  <c r="N113" i="2" s="1"/>
  <c r="L112" i="2"/>
  <c r="N112" i="2" s="1"/>
  <c r="L111" i="2"/>
  <c r="N111" i="2" s="1"/>
  <c r="L110" i="2"/>
  <c r="N110" i="2" s="1"/>
  <c r="L109" i="2"/>
  <c r="N109" i="2" s="1"/>
  <c r="M108" i="2"/>
  <c r="K108" i="2"/>
  <c r="J108" i="2"/>
  <c r="I108" i="2"/>
  <c r="H108" i="2"/>
  <c r="G108" i="2"/>
  <c r="F108" i="2"/>
  <c r="E108" i="2"/>
  <c r="D108" i="2"/>
  <c r="L106" i="2"/>
  <c r="N106" i="2" s="1"/>
  <c r="L105" i="2"/>
  <c r="N105" i="2" s="1"/>
  <c r="L104" i="2"/>
  <c r="N104" i="2" s="1"/>
  <c r="L103" i="2"/>
  <c r="N103" i="2" s="1"/>
  <c r="L102" i="2"/>
  <c r="N102" i="2" s="1"/>
  <c r="M101" i="2"/>
  <c r="K101" i="2"/>
  <c r="J101" i="2"/>
  <c r="I101" i="2"/>
  <c r="H101" i="2"/>
  <c r="G101" i="2"/>
  <c r="F101" i="2"/>
  <c r="E101" i="2"/>
  <c r="D101" i="2"/>
  <c r="L99" i="2"/>
  <c r="N99" i="2" s="1"/>
  <c r="L98" i="2"/>
  <c r="N98" i="2" s="1"/>
  <c r="L97" i="2"/>
  <c r="N97" i="2" s="1"/>
  <c r="L96" i="2"/>
  <c r="N96" i="2" s="1"/>
  <c r="L95" i="2"/>
  <c r="N95" i="2" s="1"/>
  <c r="M94" i="2"/>
  <c r="K94" i="2"/>
  <c r="J94" i="2"/>
  <c r="I94" i="2"/>
  <c r="H94" i="2"/>
  <c r="G94" i="2"/>
  <c r="F94" i="2"/>
  <c r="E94" i="2"/>
  <c r="D94" i="2"/>
  <c r="L92" i="2"/>
  <c r="N92" i="2" s="1"/>
  <c r="L91" i="2"/>
  <c r="N91" i="2" s="1"/>
  <c r="L90" i="2"/>
  <c r="N90" i="2" s="1"/>
  <c r="L89" i="2"/>
  <c r="N89" i="2" s="1"/>
  <c r="L88" i="2"/>
  <c r="N88" i="2" s="1"/>
  <c r="L87" i="2"/>
  <c r="N87" i="2" s="1"/>
  <c r="L86" i="2"/>
  <c r="N86" i="2" s="1"/>
  <c r="L85" i="2"/>
  <c r="N85" i="2" s="1"/>
  <c r="L84" i="2"/>
  <c r="N84" i="2" s="1"/>
  <c r="M83" i="2"/>
  <c r="K83" i="2"/>
  <c r="J83" i="2"/>
  <c r="I83" i="2"/>
  <c r="H83" i="2"/>
  <c r="G83" i="2"/>
  <c r="F83" i="2"/>
  <c r="E83" i="2"/>
  <c r="D83" i="2"/>
  <c r="L81" i="2"/>
  <c r="N81" i="2" s="1"/>
  <c r="L80" i="2"/>
  <c r="N80" i="2" s="1"/>
  <c r="L79" i="2"/>
  <c r="N79" i="2" s="1"/>
  <c r="L78" i="2"/>
  <c r="N78" i="2" s="1"/>
  <c r="L77" i="2"/>
  <c r="N77" i="2" s="1"/>
  <c r="L76" i="2"/>
  <c r="N76" i="2" s="1"/>
  <c r="L75" i="2"/>
  <c r="N75" i="2" s="1"/>
  <c r="M74" i="2"/>
  <c r="K74" i="2"/>
  <c r="J74" i="2"/>
  <c r="I74" i="2"/>
  <c r="H74" i="2"/>
  <c r="G74" i="2"/>
  <c r="F74" i="2"/>
  <c r="E74" i="2"/>
  <c r="D74" i="2"/>
  <c r="L72" i="2"/>
  <c r="N72" i="2" s="1"/>
  <c r="L71" i="2"/>
  <c r="N71" i="2" s="1"/>
  <c r="L70" i="2"/>
  <c r="N70" i="2" s="1"/>
  <c r="L69" i="2"/>
  <c r="N69" i="2" s="1"/>
  <c r="L68" i="2"/>
  <c r="N68" i="2" s="1"/>
  <c r="M67" i="2"/>
  <c r="K67" i="2"/>
  <c r="J67" i="2"/>
  <c r="I67" i="2"/>
  <c r="H67" i="2"/>
  <c r="G67" i="2"/>
  <c r="F67" i="2"/>
  <c r="E67" i="2"/>
  <c r="D67" i="2"/>
  <c r="L65" i="2"/>
  <c r="N65" i="2" s="1"/>
  <c r="L64" i="2"/>
  <c r="N64" i="2" s="1"/>
  <c r="L63" i="2"/>
  <c r="N63" i="2" s="1"/>
  <c r="L62" i="2"/>
  <c r="M61" i="2"/>
  <c r="K61" i="2"/>
  <c r="J61" i="2"/>
  <c r="I61" i="2"/>
  <c r="H61" i="2"/>
  <c r="G61" i="2"/>
  <c r="F61" i="2"/>
  <c r="E61" i="2"/>
  <c r="D61" i="2"/>
  <c r="L55" i="2"/>
  <c r="N55" i="2" s="1"/>
  <c r="L54" i="2"/>
  <c r="N54" i="2" s="1"/>
  <c r="L53" i="2"/>
  <c r="M52" i="2"/>
  <c r="K52" i="2"/>
  <c r="J52" i="2"/>
  <c r="I52" i="2"/>
  <c r="H52" i="2"/>
  <c r="G52" i="2"/>
  <c r="F52" i="2"/>
  <c r="E52" i="2"/>
  <c r="D52" i="2"/>
  <c r="N50" i="2"/>
  <c r="L49" i="2"/>
  <c r="M48" i="2"/>
  <c r="K48" i="2"/>
  <c r="J48" i="2"/>
  <c r="I48" i="2"/>
  <c r="H48" i="2"/>
  <c r="G48" i="2"/>
  <c r="F48" i="2"/>
  <c r="E48" i="2"/>
  <c r="D48" i="2"/>
  <c r="L46" i="2"/>
  <c r="N46" i="2" s="1"/>
  <c r="N45" i="2" s="1"/>
  <c r="M45" i="2"/>
  <c r="K45" i="2"/>
  <c r="J45" i="2"/>
  <c r="I45" i="2"/>
  <c r="H45" i="2"/>
  <c r="G45" i="2"/>
  <c r="F45" i="2"/>
  <c r="E45" i="2"/>
  <c r="D45" i="2"/>
  <c r="L43" i="2"/>
  <c r="N43" i="2" s="1"/>
  <c r="L42" i="2"/>
  <c r="N42" i="2" s="1"/>
  <c r="L41" i="2"/>
  <c r="N41" i="2" s="1"/>
  <c r="L40" i="2"/>
  <c r="N40" i="2" s="1"/>
  <c r="L39" i="2"/>
  <c r="N39" i="2" s="1"/>
  <c r="M38" i="2"/>
  <c r="K38" i="2"/>
  <c r="J38" i="2"/>
  <c r="I38" i="2"/>
  <c r="H38" i="2"/>
  <c r="G38" i="2"/>
  <c r="F38" i="2"/>
  <c r="E38" i="2"/>
  <c r="D38" i="2"/>
  <c r="L36" i="2"/>
  <c r="N36" i="2" s="1"/>
  <c r="L35" i="2"/>
  <c r="N35" i="2" s="1"/>
  <c r="L34" i="2"/>
  <c r="N34" i="2" s="1"/>
  <c r="L33" i="2"/>
  <c r="N33" i="2" s="1"/>
  <c r="L32" i="2"/>
  <c r="N32" i="2" s="1"/>
  <c r="M31" i="2"/>
  <c r="K31" i="2"/>
  <c r="J31" i="2"/>
  <c r="I31" i="2"/>
  <c r="H31" i="2"/>
  <c r="G31" i="2"/>
  <c r="F31" i="2"/>
  <c r="E31" i="2"/>
  <c r="D31" i="2"/>
  <c r="L29" i="2"/>
  <c r="N29" i="2" s="1"/>
  <c r="L28" i="2"/>
  <c r="N28" i="2" s="1"/>
  <c r="L27" i="2"/>
  <c r="N27" i="2" s="1"/>
  <c r="L26" i="2"/>
  <c r="N26" i="2" s="1"/>
  <c r="L25" i="2"/>
  <c r="N25" i="2" s="1"/>
  <c r="L24" i="2"/>
  <c r="N24" i="2" s="1"/>
  <c r="L23" i="2"/>
  <c r="N23" i="2" s="1"/>
  <c r="M22" i="2"/>
  <c r="K22" i="2"/>
  <c r="J22" i="2"/>
  <c r="I22" i="2"/>
  <c r="H22" i="2"/>
  <c r="G22" i="2"/>
  <c r="F22" i="2"/>
  <c r="E22" i="2"/>
  <c r="D22" i="2"/>
  <c r="L20" i="2"/>
  <c r="N20" i="2" s="1"/>
  <c r="L19" i="2"/>
  <c r="N19" i="2" s="1"/>
  <c r="L18" i="2"/>
  <c r="N18" i="2" s="1"/>
  <c r="L17" i="2"/>
  <c r="N17" i="2" s="1"/>
  <c r="L16" i="2"/>
  <c r="N16" i="2" s="1"/>
  <c r="L15" i="2"/>
  <c r="N15" i="2" s="1"/>
  <c r="L14" i="2"/>
  <c r="N14" i="2" s="1"/>
  <c r="M13" i="2"/>
  <c r="K13" i="2"/>
  <c r="J13" i="2"/>
  <c r="I13" i="2"/>
  <c r="H13" i="2"/>
  <c r="G13" i="2"/>
  <c r="F13" i="2"/>
  <c r="E13" i="2"/>
  <c r="D13" i="2"/>
  <c r="M184" i="2" l="1"/>
  <c r="M223" i="2"/>
  <c r="G184" i="2"/>
  <c r="K184" i="2"/>
  <c r="G34" i="3"/>
  <c r="J23" i="3"/>
  <c r="L23" i="3" s="1"/>
  <c r="E258" i="2"/>
  <c r="G258" i="2"/>
  <c r="K258" i="2"/>
  <c r="N254" i="2"/>
  <c r="N161" i="2"/>
  <c r="N152" i="2"/>
  <c r="N94" i="2"/>
  <c r="M237" i="2"/>
  <c r="L152" i="2"/>
  <c r="L161" i="2"/>
  <c r="L174" i="2"/>
  <c r="G223" i="2"/>
  <c r="K223" i="2"/>
  <c r="L192" i="2"/>
  <c r="F227" i="2"/>
  <c r="J227" i="2"/>
  <c r="K237" i="2"/>
  <c r="I34" i="3"/>
  <c r="N13" i="2"/>
  <c r="L83" i="2"/>
  <c r="G224" i="2"/>
  <c r="L254" i="2"/>
  <c r="N192" i="2"/>
  <c r="L13" i="2"/>
  <c r="N83" i="2"/>
  <c r="E184" i="2"/>
  <c r="E224" i="2" s="1"/>
  <c r="I184" i="2"/>
  <c r="I224" i="2" s="1"/>
  <c r="N217" i="2"/>
  <c r="L238" i="2"/>
  <c r="J53" i="3"/>
  <c r="L53" i="3" s="1"/>
  <c r="L45" i="2"/>
  <c r="N101" i="2"/>
  <c r="N31" i="2"/>
  <c r="N209" i="2"/>
  <c r="L217" i="2"/>
  <c r="L234" i="2"/>
  <c r="I258" i="2"/>
  <c r="N67" i="2"/>
  <c r="L101" i="2"/>
  <c r="E237" i="2"/>
  <c r="E264" i="2" s="1"/>
  <c r="I237" i="2"/>
  <c r="G237" i="2"/>
  <c r="M130" i="2"/>
  <c r="M264" i="2"/>
  <c r="D237" i="2"/>
  <c r="D264" i="2" s="1"/>
  <c r="F237" i="2"/>
  <c r="F264" i="2" s="1"/>
  <c r="H237" i="2"/>
  <c r="H264" i="2" s="1"/>
  <c r="J237" i="2"/>
  <c r="N249" i="2"/>
  <c r="N243" i="2"/>
  <c r="L243" i="2"/>
  <c r="G264" i="2"/>
  <c r="N227" i="2"/>
  <c r="L228" i="2"/>
  <c r="N204" i="2"/>
  <c r="L204" i="2"/>
  <c r="D223" i="2"/>
  <c r="F223" i="2"/>
  <c r="H223" i="2"/>
  <c r="J223" i="2"/>
  <c r="N174" i="2"/>
  <c r="D184" i="2"/>
  <c r="F184" i="2"/>
  <c r="H184" i="2"/>
  <c r="J184" i="2"/>
  <c r="N147" i="2"/>
  <c r="N136" i="2"/>
  <c r="L136" i="2"/>
  <c r="N116" i="2"/>
  <c r="L116" i="2"/>
  <c r="D130" i="2"/>
  <c r="F130" i="2"/>
  <c r="H130" i="2"/>
  <c r="J130" i="2"/>
  <c r="E130" i="2"/>
  <c r="G130" i="2"/>
  <c r="I130" i="2"/>
  <c r="K130" i="2"/>
  <c r="L67" i="2"/>
  <c r="D58" i="2"/>
  <c r="F58" i="2"/>
  <c r="H58" i="2"/>
  <c r="J58" i="2"/>
  <c r="N38" i="2"/>
  <c r="L31" i="2"/>
  <c r="K34" i="3"/>
  <c r="J27" i="3"/>
  <c r="L27" i="3" s="1"/>
  <c r="J37" i="3"/>
  <c r="L37" i="3" s="1"/>
  <c r="K79" i="3"/>
  <c r="J66" i="3"/>
  <c r="L66" i="3" s="1"/>
  <c r="J58" i="3"/>
  <c r="L58" i="3" s="1"/>
  <c r="H79" i="3"/>
  <c r="G79" i="3"/>
  <c r="G80" i="3" s="1"/>
  <c r="I79" i="3"/>
  <c r="J42" i="3"/>
  <c r="F34" i="3"/>
  <c r="H34" i="3"/>
  <c r="N22" i="2"/>
  <c r="N53" i="2"/>
  <c r="N52" i="2" s="1"/>
  <c r="L52" i="2"/>
  <c r="E58" i="2"/>
  <c r="G58" i="2"/>
  <c r="I58" i="2"/>
  <c r="K58" i="2"/>
  <c r="M58" i="2"/>
  <c r="L22" i="2"/>
  <c r="L38" i="2"/>
  <c r="N49" i="2"/>
  <c r="N48" i="2" s="1"/>
  <c r="L48" i="2"/>
  <c r="N62" i="2"/>
  <c r="N61" i="2" s="1"/>
  <c r="L61" i="2"/>
  <c r="N74" i="2"/>
  <c r="N108" i="2"/>
  <c r="N123" i="2"/>
  <c r="N157" i="2"/>
  <c r="N166" i="2"/>
  <c r="N179" i="2"/>
  <c r="N188" i="2"/>
  <c r="N197" i="2"/>
  <c r="J13" i="3"/>
  <c r="L74" i="2"/>
  <c r="L94" i="2"/>
  <c r="L108" i="2"/>
  <c r="L123" i="2"/>
  <c r="L147" i="2"/>
  <c r="L157" i="2"/>
  <c r="L166" i="2"/>
  <c r="L179" i="2"/>
  <c r="L188" i="2"/>
  <c r="L197" i="2"/>
  <c r="L209" i="2"/>
  <c r="L231" i="2"/>
  <c r="L240" i="2"/>
  <c r="L249" i="2"/>
  <c r="L261" i="2"/>
  <c r="L258" i="2" s="1"/>
  <c r="L42" i="3"/>
  <c r="J74" i="3"/>
  <c r="L74" i="3" s="1"/>
  <c r="F79" i="3"/>
  <c r="M224" i="2" l="1"/>
  <c r="K224" i="2"/>
  <c r="F80" i="3"/>
  <c r="K264" i="2"/>
  <c r="K266" i="2" s="1"/>
  <c r="I80" i="3"/>
  <c r="I264" i="2"/>
  <c r="I266" i="2" s="1"/>
  <c r="L227" i="2"/>
  <c r="J264" i="2"/>
  <c r="G266" i="2"/>
  <c r="E266" i="2"/>
  <c r="N237" i="2"/>
  <c r="H80" i="3"/>
  <c r="M266" i="2"/>
  <c r="M132" i="2"/>
  <c r="L237" i="2"/>
  <c r="L264" i="2" s="1"/>
  <c r="N264" i="2" s="1"/>
  <c r="H224" i="2"/>
  <c r="H266" i="2" s="1"/>
  <c r="D224" i="2"/>
  <c r="D266" i="2" s="1"/>
  <c r="J224" i="2"/>
  <c r="J266" i="2" s="1"/>
  <c r="F224" i="2"/>
  <c r="F266" i="2" s="1"/>
  <c r="L184" i="2"/>
  <c r="N184" i="2" s="1"/>
  <c r="K132" i="2"/>
  <c r="G132" i="2"/>
  <c r="J132" i="2"/>
  <c r="F132" i="2"/>
  <c r="I132" i="2"/>
  <c r="E132" i="2"/>
  <c r="H132" i="2"/>
  <c r="D132" i="2"/>
  <c r="L58" i="2"/>
  <c r="N58" i="2"/>
  <c r="K80" i="3"/>
  <c r="J79" i="3"/>
  <c r="L223" i="2"/>
  <c r="N223" i="2" s="1"/>
  <c r="L130" i="2"/>
  <c r="N130" i="2" s="1"/>
  <c r="L79" i="3"/>
  <c r="J34" i="3"/>
  <c r="L13" i="3"/>
  <c r="L34" i="3" s="1"/>
  <c r="L224" i="2" l="1"/>
  <c r="L132" i="2"/>
  <c r="N132" i="2"/>
  <c r="J80" i="3"/>
  <c r="L80" i="3" s="1"/>
  <c r="L266" i="2" l="1"/>
  <c r="N266" i="2" s="1"/>
  <c r="N224" i="2"/>
</calcChain>
</file>

<file path=xl/sharedStrings.xml><?xml version="1.0" encoding="utf-8"?>
<sst xmlns="http://schemas.openxmlformats.org/spreadsheetml/2006/main" count="1873" uniqueCount="1071">
  <si>
    <t>Cuenta (3)</t>
  </si>
  <si>
    <t>Nombre de la Cuenta (3)</t>
  </si>
  <si>
    <t>Año (4)</t>
  </si>
  <si>
    <t>Variación (5)</t>
  </si>
  <si>
    <t>1000</t>
  </si>
  <si>
    <t>ACTIVO</t>
  </si>
  <si>
    <t>2000</t>
  </si>
  <si>
    <t>PASIVO</t>
  </si>
  <si>
    <t>1100</t>
  </si>
  <si>
    <t>Activo Circulante</t>
  </si>
  <si>
    <t>2100</t>
  </si>
  <si>
    <t>Pasivo Circulante</t>
  </si>
  <si>
    <t>1110</t>
  </si>
  <si>
    <t>Efectivo y Equivalentes</t>
  </si>
  <si>
    <t>2110</t>
  </si>
  <si>
    <t>Cuentas por Pagar a Corto Plazo</t>
  </si>
  <si>
    <t>1111</t>
  </si>
  <si>
    <t>Efectivo</t>
  </si>
  <si>
    <t>2111</t>
  </si>
  <si>
    <t>Servicios Personales por Pagar a Corto Plazo</t>
  </si>
  <si>
    <t>1112</t>
  </si>
  <si>
    <t>Bancos/Tesorería</t>
  </si>
  <si>
    <t>2112</t>
  </si>
  <si>
    <t>Proveedores por Pagar a Corto Plazo</t>
  </si>
  <si>
    <t>1113</t>
  </si>
  <si>
    <t>Bancos Dependencias y Otros</t>
  </si>
  <si>
    <t>2113</t>
  </si>
  <si>
    <t>Contratistas por Obras Públicas por Pagar a Corto Plazo</t>
  </si>
  <si>
    <t>1114</t>
  </si>
  <si>
    <t>Inversiones Temporales (Hasta 3 meses)</t>
  </si>
  <si>
    <t>2114</t>
  </si>
  <si>
    <t>Participaciones y Aportaciones por Pagar a Corto Plazo</t>
  </si>
  <si>
    <t>1115</t>
  </si>
  <si>
    <t>Fondos con Afectación Especifica</t>
  </si>
  <si>
    <t>2115</t>
  </si>
  <si>
    <t>Transferencias Otorgadas por Pagar a Corto Plazo</t>
  </si>
  <si>
    <t>1116</t>
  </si>
  <si>
    <t>Depósitos de Fondos de Terceros en Garantía y/o Administración</t>
  </si>
  <si>
    <t>2116</t>
  </si>
  <si>
    <t>Intereses, Comisiones y Otros Gastos de la Deuda Pública por Pagar a Corto Plazo</t>
  </si>
  <si>
    <t>1119</t>
  </si>
  <si>
    <t>Otros Efectivos y Equivalentes</t>
  </si>
  <si>
    <t>2117</t>
  </si>
  <si>
    <t>Retenciones y Contribuciones por Pagar a Corto Plazo</t>
  </si>
  <si>
    <t>2118</t>
  </si>
  <si>
    <t>Devoluciones de la Ley de Ingresos por Pagar a Corto Plazo</t>
  </si>
  <si>
    <t>1120</t>
  </si>
  <si>
    <t>Derechos a Recibir Efectivo o Equivalentes</t>
  </si>
  <si>
    <t>2119</t>
  </si>
  <si>
    <t>Otras Cuentas por Pagar a Corto Plazo</t>
  </si>
  <si>
    <t>1121</t>
  </si>
  <si>
    <t>Inversiones  Financieras de Corto Plazo</t>
  </si>
  <si>
    <t>1122</t>
  </si>
  <si>
    <t>Cuentas por Cobrar a  Corto Plazo</t>
  </si>
  <si>
    <t>2120</t>
  </si>
  <si>
    <t>Documentos por Pagar a Corto Plazo</t>
  </si>
  <si>
    <t>1123</t>
  </si>
  <si>
    <t>Deudores Diversos por Cobrar a Corto Plazo</t>
  </si>
  <si>
    <t>2121</t>
  </si>
  <si>
    <t>Documentos Comerciales por Pagar a Corto Plazo</t>
  </si>
  <si>
    <t>1124</t>
  </si>
  <si>
    <t>Ingresos por Recuperar a Corto Plazo</t>
  </si>
  <si>
    <t>2122</t>
  </si>
  <si>
    <t>Documentos con Contratistas por Obras Públicas por Pagar a Corto Plazo</t>
  </si>
  <si>
    <t>1125</t>
  </si>
  <si>
    <t>Deudores por Anticipos de la Tesorería a Corto Plazo</t>
  </si>
  <si>
    <t>2129</t>
  </si>
  <si>
    <t>Otros Documentos por Pagar a Corto Plazo</t>
  </si>
  <si>
    <t>1126</t>
  </si>
  <si>
    <t>Prestamos Otorgados a  Corto Plazo</t>
  </si>
  <si>
    <t>1129</t>
  </si>
  <si>
    <t>Otros Derechos a  Recibir Efectivo o Equivalentes a  Corto Plazo</t>
  </si>
  <si>
    <t>2130</t>
  </si>
  <si>
    <t>Porción a Corto Plazo de la Deuda Pública a Largo Plazo</t>
  </si>
  <si>
    <t>2131</t>
  </si>
  <si>
    <t>Porción a Corto Plazo de la Deuda Pública Interna</t>
  </si>
  <si>
    <t>1130</t>
  </si>
  <si>
    <t>Derechos a Recibir Bienes o Servicios</t>
  </si>
  <si>
    <t>2132</t>
  </si>
  <si>
    <t>Porción a Corto Plazo de la Deuda Pública Externa</t>
  </si>
  <si>
    <t>1131</t>
  </si>
  <si>
    <t>Anticipo a Proveedores por Adquisición de Bienes y Prestación de Servicios a Corto Plazo</t>
  </si>
  <si>
    <t>2133</t>
  </si>
  <si>
    <t>Porción a Corto Plazo de Arrendamiento Financiero</t>
  </si>
  <si>
    <t>1132</t>
  </si>
  <si>
    <t>Anticipo a Proveedores por Adquisición de Bienes Inmuebles y Muebles a Corto Plazo</t>
  </si>
  <si>
    <t>1133</t>
  </si>
  <si>
    <t>Anticipo a Proveedores por Adquisición de Bienes Intangibles a Corto Plazo</t>
  </si>
  <si>
    <t>2140</t>
  </si>
  <si>
    <t>Títulos y Valores a Corto Plazo</t>
  </si>
  <si>
    <t>1134</t>
  </si>
  <si>
    <t>Anticipo a Contratistas por Obras Públicas a Corto Plazo</t>
  </si>
  <si>
    <t>2141</t>
  </si>
  <si>
    <t>Títulos y Valores de la Deuda Pública Interna a Corto Plazo</t>
  </si>
  <si>
    <t>1139</t>
  </si>
  <si>
    <t>Otros Derechos a  Recibir Bienes o Servicios a Corto Plazo</t>
  </si>
  <si>
    <t>2142</t>
  </si>
  <si>
    <t>Títulos y Valores de la Deuda Pública Externa a Corto Plazo</t>
  </si>
  <si>
    <t>1140</t>
  </si>
  <si>
    <t>Inventarios</t>
  </si>
  <si>
    <t>2150</t>
  </si>
  <si>
    <t>Pasivos Diferidos a Corto Plazo</t>
  </si>
  <si>
    <t>1141</t>
  </si>
  <si>
    <t>Inventario de Mercancías para Venta</t>
  </si>
  <si>
    <t>2151</t>
  </si>
  <si>
    <t>Ingresos Cobrados por Adelantado a Corto Plazo</t>
  </si>
  <si>
    <t>1142</t>
  </si>
  <si>
    <t>Inventario de Mercancías Terminadas</t>
  </si>
  <si>
    <t>2152</t>
  </si>
  <si>
    <t>Intereses Cobrados por Adelantado a Corto Plazo</t>
  </si>
  <si>
    <t>1143</t>
  </si>
  <si>
    <t>Inventario de Mercancías en Proceso de Elaboración</t>
  </si>
  <si>
    <t>2159</t>
  </si>
  <si>
    <t>Otros Pasivos Diferidos a Corto Plazo</t>
  </si>
  <si>
    <t>1144</t>
  </si>
  <si>
    <t>Inventario de Materias Primas, Materiales y Suministros para Producción</t>
  </si>
  <si>
    <t>1145</t>
  </si>
  <si>
    <t>Bienes en Tránsito</t>
  </si>
  <si>
    <t>2160</t>
  </si>
  <si>
    <t>Fondos y Bienes de Terceros en Administración y/o Garantía a Corto Plazo</t>
  </si>
  <si>
    <t>2161</t>
  </si>
  <si>
    <t>Fondos en Garantía a Corto Plazo</t>
  </si>
  <si>
    <t>1150</t>
  </si>
  <si>
    <t>Almacenes</t>
  </si>
  <si>
    <t>2162</t>
  </si>
  <si>
    <t>Fondos en Administración a Corto Plazo</t>
  </si>
  <si>
    <t>1151</t>
  </si>
  <si>
    <t>Almacén de Materiales y Suministros de Consumo</t>
  </si>
  <si>
    <t>2163</t>
  </si>
  <si>
    <t>Fondos Contingentes a Corto Plazo</t>
  </si>
  <si>
    <t>2164</t>
  </si>
  <si>
    <t>Fondos de Fideicomisos, Mandatos y Contratos Análogos a Corto Plazo</t>
  </si>
  <si>
    <t>1160</t>
  </si>
  <si>
    <t>Estimación por Pérdida o Deterioro de Activos Circulantes</t>
  </si>
  <si>
    <t>2165</t>
  </si>
  <si>
    <t>Otros Fondos de Terceros en Garantía y/o Administración a Corto Plazo</t>
  </si>
  <si>
    <t>1161</t>
  </si>
  <si>
    <t>Estimaciones para Cuentas Incobrables por Derechos a Recibir Efectivo o Equivalentes</t>
  </si>
  <si>
    <t>2166</t>
  </si>
  <si>
    <t>Valores y Bienes en Garantía a Corto Plazo</t>
  </si>
  <si>
    <t>1162</t>
  </si>
  <si>
    <t>Estimación por Deterioro de Inventarios</t>
  </si>
  <si>
    <t>2170</t>
  </si>
  <si>
    <t>Provisiones a Corto Plazo</t>
  </si>
  <si>
    <t>1190</t>
  </si>
  <si>
    <t>Otros Activos Circulantes</t>
  </si>
  <si>
    <t>2171</t>
  </si>
  <si>
    <t>Provisión para Demandas y Juicios a Corto Plazo</t>
  </si>
  <si>
    <t>1191</t>
  </si>
  <si>
    <t>Valores en Garantía</t>
  </si>
  <si>
    <t>2172</t>
  </si>
  <si>
    <t>Provisión para Contingencias a Corto Plazo</t>
  </si>
  <si>
    <t>1192</t>
  </si>
  <si>
    <t>Bienes en Garantía (excluye depósitos de fondos)</t>
  </si>
  <si>
    <t>2179</t>
  </si>
  <si>
    <t>Otras Provisiones a Corto Plazo</t>
  </si>
  <si>
    <t>1193</t>
  </si>
  <si>
    <t>Bienes Derivados de Embargos, Decomisos, Aseguramientos y Dación en Pago</t>
  </si>
  <si>
    <t>2190</t>
  </si>
  <si>
    <t>Otros Pasivos a Corto Plazo</t>
  </si>
  <si>
    <t>2191</t>
  </si>
  <si>
    <t>Ingresos por Clasificar</t>
  </si>
  <si>
    <t>Total Activo Circulante</t>
  </si>
  <si>
    <t>2192</t>
  </si>
  <si>
    <t>Recaudación por Participar</t>
  </si>
  <si>
    <t>2199</t>
  </si>
  <si>
    <t>Otros Pasivos Circulantes</t>
  </si>
  <si>
    <t>1200</t>
  </si>
  <si>
    <t>Activo no Circulante</t>
  </si>
  <si>
    <t>1210</t>
  </si>
  <si>
    <t>Inversiones Financieras a Largo Plazo</t>
  </si>
  <si>
    <t>Total Pasivo Circulante</t>
  </si>
  <si>
    <t>1211</t>
  </si>
  <si>
    <t>Inversiones a Largo Plazo</t>
  </si>
  <si>
    <t>1212</t>
  </si>
  <si>
    <t>Títulos y Valores a Largo Plazo</t>
  </si>
  <si>
    <t>1213</t>
  </si>
  <si>
    <t>Fideicomisos, Mandatos y Contratos Análogos</t>
  </si>
  <si>
    <t>2200</t>
  </si>
  <si>
    <t>Pasivo no Circulante</t>
  </si>
  <si>
    <t>1214</t>
  </si>
  <si>
    <t>Participaciones y Aportaciones de Capital</t>
  </si>
  <si>
    <t>2210</t>
  </si>
  <si>
    <t>Cuentas por Pagar a Largo Plazo</t>
  </si>
  <si>
    <t>2211</t>
  </si>
  <si>
    <t>Proveedores por Pagar a Largo Plazo</t>
  </si>
  <si>
    <t>1220</t>
  </si>
  <si>
    <t>Derechos a Recibir Efectivo o Equivalentes a Largo Plazo</t>
  </si>
  <si>
    <t>2212</t>
  </si>
  <si>
    <t>Contratistas por Obras Públicas por Pagar a Largo Plazo</t>
  </si>
  <si>
    <t>1221</t>
  </si>
  <si>
    <t>Documentos por Cobrar a Largo Plazo</t>
  </si>
  <si>
    <t>1222</t>
  </si>
  <si>
    <t>Deudores Diversos a Largo Plazo</t>
  </si>
  <si>
    <t>2220</t>
  </si>
  <si>
    <t>Documentos por Pagar a Largo Plazo</t>
  </si>
  <si>
    <t>1223</t>
  </si>
  <si>
    <t>Ingresos por Recuperar a Largo Plazo</t>
  </si>
  <si>
    <t>2221</t>
  </si>
  <si>
    <t>Documentos Comerciales por Pagar a Largo Plazo</t>
  </si>
  <si>
    <t>1224</t>
  </si>
  <si>
    <t>Préstamos Otorgados a Largo Plazo</t>
  </si>
  <si>
    <t>2222</t>
  </si>
  <si>
    <t>Documentos con Contratistas por Obras Públicas por Pagar a Largo Plazo</t>
  </si>
  <si>
    <t>1229</t>
  </si>
  <si>
    <t>Otros Derechos a Recibir Efectivo o Equivalentes a Largo Plazo</t>
  </si>
  <si>
    <t>2229</t>
  </si>
  <si>
    <t>Otros Documentos por Pagar a Largo Plazo</t>
  </si>
  <si>
    <t>1230</t>
  </si>
  <si>
    <t>Bienes Inmuebles, Infraestructura y Construcciones en Proceso</t>
  </si>
  <si>
    <t>2230</t>
  </si>
  <si>
    <t>Deuda Pública a Largo Plazo</t>
  </si>
  <si>
    <t>1231</t>
  </si>
  <si>
    <t xml:space="preserve">Terrenos </t>
  </si>
  <si>
    <t>2231</t>
  </si>
  <si>
    <t>Títulos  y Valores de la Deuda Pública Interna a Largo Plazo</t>
  </si>
  <si>
    <t>1232</t>
  </si>
  <si>
    <t>Viviendas</t>
  </si>
  <si>
    <t>2232</t>
  </si>
  <si>
    <t>Títulos y Valores de la Deuda Pública Externa a Largo Plazo</t>
  </si>
  <si>
    <t>1233</t>
  </si>
  <si>
    <t>Edificios no Habitacionales</t>
  </si>
  <si>
    <t>2233</t>
  </si>
  <si>
    <t>Préstamos de la Deuda Pública Interna por Pagar a Largo Plazo</t>
  </si>
  <si>
    <t>1234</t>
  </si>
  <si>
    <t>Infraestructura</t>
  </si>
  <si>
    <t>2234</t>
  </si>
  <si>
    <t>Préstamos de la Deuda Pública Externa por Pagar a Largo Plazo</t>
  </si>
  <si>
    <t>1235</t>
  </si>
  <si>
    <t>Construcciones en Proceso en Bienes del Dominio Público</t>
  </si>
  <si>
    <t>2235</t>
  </si>
  <si>
    <t>Arrendamiento Financiero por Pagar a Largo Plazo</t>
  </si>
  <si>
    <t>1236</t>
  </si>
  <si>
    <t>Construcciones en Proceso en Bienes Propios</t>
  </si>
  <si>
    <t>1239</t>
  </si>
  <si>
    <t>Otros Bienes Inmuebles</t>
  </si>
  <si>
    <t>2240</t>
  </si>
  <si>
    <t>Pasivos Diferidos a Largo Plazo</t>
  </si>
  <si>
    <t>2241</t>
  </si>
  <si>
    <t>Créditos Diferidos a Largo Plazo</t>
  </si>
  <si>
    <t>1240</t>
  </si>
  <si>
    <t>Bienes Muebles</t>
  </si>
  <si>
    <t>2242</t>
  </si>
  <si>
    <t>Intereses Cobrados por Adelantado a Largo Plazo</t>
  </si>
  <si>
    <t>1241</t>
  </si>
  <si>
    <t>Mobiliario y Equipo de Administración</t>
  </si>
  <si>
    <t>2249</t>
  </si>
  <si>
    <t>Otros Pasivos Diferidos a Largo Plazo</t>
  </si>
  <si>
    <t>1242</t>
  </si>
  <si>
    <t>Mobiliario y Equipo Educacional y Recreativo</t>
  </si>
  <si>
    <t>1243</t>
  </si>
  <si>
    <t>Equipo e Instrumental Médico y de Laboratorio</t>
  </si>
  <si>
    <t>2250</t>
  </si>
  <si>
    <t>Fondos y Bienes de Terceros en Garantía y/o Administración a Largo Plazo</t>
  </si>
  <si>
    <t>1244</t>
  </si>
  <si>
    <t>Vehículos y Equipo de Transporte</t>
  </si>
  <si>
    <t>2251</t>
  </si>
  <si>
    <t>Fondos en Garantía a Largo Plazo</t>
  </si>
  <si>
    <t>1245</t>
  </si>
  <si>
    <t>Equipo de Defensa y Seguridad</t>
  </si>
  <si>
    <t>2252</t>
  </si>
  <si>
    <t>Fondos en Administración a Largo Plazo</t>
  </si>
  <si>
    <t>1246</t>
  </si>
  <si>
    <t>Maquinaria, Otros Equipos y Herramientas</t>
  </si>
  <si>
    <t>2253</t>
  </si>
  <si>
    <t>Fondos Contingentes a Largo Plazo</t>
  </si>
  <si>
    <t>1247</t>
  </si>
  <si>
    <t>Colecciones, Obras de Arte y Objetos Valiosos</t>
  </si>
  <si>
    <t>2254</t>
  </si>
  <si>
    <t>Fondos de Fideicomisos, Mandatos y Contratos Análogos a Largo Plazo</t>
  </si>
  <si>
    <t>1248</t>
  </si>
  <si>
    <t>Activos Biológicos</t>
  </si>
  <si>
    <t>2255</t>
  </si>
  <si>
    <t>Otros Fondos de Terceros en Garantía y/o Administración a Largo Plazo</t>
  </si>
  <si>
    <t>1249</t>
  </si>
  <si>
    <t xml:space="preserve">Otros Bienes Muebles </t>
  </si>
  <si>
    <t>2256</t>
  </si>
  <si>
    <t>Valores y Bienes en Garantía a Largo Plazo</t>
  </si>
  <si>
    <t>1250</t>
  </si>
  <si>
    <t>Activos Intangibles</t>
  </si>
  <si>
    <t>2260</t>
  </si>
  <si>
    <t>Provisiones a Largo Plazo</t>
  </si>
  <si>
    <t>1251</t>
  </si>
  <si>
    <t>Software</t>
  </si>
  <si>
    <t>2261</t>
  </si>
  <si>
    <t>Provisión para Demandas y Juicios a Largo Plazo</t>
  </si>
  <si>
    <t>1252</t>
  </si>
  <si>
    <t>Patentes, Marcas y Derechos</t>
  </si>
  <si>
    <t>2262</t>
  </si>
  <si>
    <t>Provisión para Pensiones a Largo Plazo</t>
  </si>
  <si>
    <t>1253</t>
  </si>
  <si>
    <t>Concesiones y Franquicias</t>
  </si>
  <si>
    <t>2263</t>
  </si>
  <si>
    <t>Provisión para Contingencias a Largo Plazo</t>
  </si>
  <si>
    <t>1254</t>
  </si>
  <si>
    <t>Licencias</t>
  </si>
  <si>
    <t>2296</t>
  </si>
  <si>
    <t>Otras Provisiones a Largo Plazo</t>
  </si>
  <si>
    <t>1259</t>
  </si>
  <si>
    <t>Otros Activos Intangibles</t>
  </si>
  <si>
    <t>Total Pasivo no Circulante</t>
  </si>
  <si>
    <t>1260</t>
  </si>
  <si>
    <t xml:space="preserve">Depreciación, Deterioro y Amortización Acumulada de Bienes </t>
  </si>
  <si>
    <t>Total Pasivo</t>
  </si>
  <si>
    <t>1261</t>
  </si>
  <si>
    <t>Depreciación Acumulada de Bienes Inmuebles</t>
  </si>
  <si>
    <t>1262</t>
  </si>
  <si>
    <t>Depreciación Acumulada de Infraestructura</t>
  </si>
  <si>
    <t>3000</t>
  </si>
  <si>
    <t xml:space="preserve">Hacienda Pública/Patrimonio </t>
  </si>
  <si>
    <t>1263</t>
  </si>
  <si>
    <t>Depreciación Acumulada de Bienes Muebles</t>
  </si>
  <si>
    <t>3100</t>
  </si>
  <si>
    <t>Hacienda Pública/Patrimonio Contribuido</t>
  </si>
  <si>
    <t>1264</t>
  </si>
  <si>
    <t xml:space="preserve">Deterioro Acumulado de Activos Biológicos </t>
  </si>
  <si>
    <t>3110</t>
  </si>
  <si>
    <t>Aportaciones</t>
  </si>
  <si>
    <t>1265</t>
  </si>
  <si>
    <t>Amortización Acumulada de Activos Intangibles</t>
  </si>
  <si>
    <t>3111</t>
  </si>
  <si>
    <t>1270</t>
  </si>
  <si>
    <t>Activos Diferidos</t>
  </si>
  <si>
    <t>3120</t>
  </si>
  <si>
    <t>Donaciones de Capital</t>
  </si>
  <si>
    <t>1271</t>
  </si>
  <si>
    <t>Estudios, Formulación y Evaluación de Proyectos</t>
  </si>
  <si>
    <t>3121</t>
  </si>
  <si>
    <t>1272</t>
  </si>
  <si>
    <t>Derechos sobre Bienes en Régimen de Arrendamiento Financiero</t>
  </si>
  <si>
    <t>1273</t>
  </si>
  <si>
    <t>Gastos Pagados por Adelantado a Largo Plazo</t>
  </si>
  <si>
    <t>3130</t>
  </si>
  <si>
    <t>Actualización de la Hacienda Pública/Patrimonio</t>
  </si>
  <si>
    <t>1274</t>
  </si>
  <si>
    <t>Anticipos a Largo Plazo</t>
  </si>
  <si>
    <t>3131</t>
  </si>
  <si>
    <t>1275</t>
  </si>
  <si>
    <t>Beneficios al Retiro de Empleados Pagados por Adelantado</t>
  </si>
  <si>
    <t>1279</t>
  </si>
  <si>
    <t>Otros Activos Diferidos</t>
  </si>
  <si>
    <t>3200</t>
  </si>
  <si>
    <t>Hacienda Pública/Patrimonio Generado</t>
  </si>
  <si>
    <t>3210</t>
  </si>
  <si>
    <t>Resultados del Ejercicio: (Ahorro/Desahorro)</t>
  </si>
  <si>
    <t>1280</t>
  </si>
  <si>
    <t>Estimación por Pérdida o Deterioro de Activos no Circulantes</t>
  </si>
  <si>
    <t>3211</t>
  </si>
  <si>
    <t>1281</t>
  </si>
  <si>
    <t>Estimaciones por Pérdida de Cuentas Incobrables de Documentos por
Cobrar a Largo Plazo</t>
  </si>
  <si>
    <t>3220</t>
  </si>
  <si>
    <t>Resultados de Ejercicios Anteriores</t>
  </si>
  <si>
    <t>1282</t>
  </si>
  <si>
    <t>Estimaciones por Pérdida de Cuentas Incobrables de Deudores Diversos por
Cobrar a Largo Plazo</t>
  </si>
  <si>
    <t>3221</t>
  </si>
  <si>
    <t>1283</t>
  </si>
  <si>
    <t>Estimaciones por Pérdida de Cuentas Incobrables de Ingresos por Cobrar a Largo
Plazo</t>
  </si>
  <si>
    <t>1284</t>
  </si>
  <si>
    <t>Estimaciones por Pérdida de Cuentas Incobrables de Préstamos Otorgados a
Largo Plazo</t>
  </si>
  <si>
    <t>3230</t>
  </si>
  <si>
    <t>Ravalúos</t>
  </si>
  <si>
    <t>1289</t>
  </si>
  <si>
    <t>Estimaciones por Pérdida de Otras Cuentas Incobrables a Largo Plazo</t>
  </si>
  <si>
    <t>3231</t>
  </si>
  <si>
    <t>Revalúo de Bienes Inmuebles</t>
  </si>
  <si>
    <t>3232</t>
  </si>
  <si>
    <t>Revalúo de Bienes Muebles</t>
  </si>
  <si>
    <t>1290</t>
  </si>
  <si>
    <t>Otros Activos no Circulantes</t>
  </si>
  <si>
    <t>3233</t>
  </si>
  <si>
    <t>Revalúo de Bienes Intangibles</t>
  </si>
  <si>
    <t>1291</t>
  </si>
  <si>
    <t>Bienes en Concesión</t>
  </si>
  <si>
    <t>3239</t>
  </si>
  <si>
    <t>Otros Revalúos</t>
  </si>
  <si>
    <t>1292</t>
  </si>
  <si>
    <t>Bienes en Arrendamiento Financiero</t>
  </si>
  <si>
    <t>1293</t>
  </si>
  <si>
    <t>Bienes en Comodato</t>
  </si>
  <si>
    <t>3240</t>
  </si>
  <si>
    <t>Reservas</t>
  </si>
  <si>
    <t>3241</t>
  </si>
  <si>
    <t>Reservas de Patrimonio</t>
  </si>
  <si>
    <t>3242</t>
  </si>
  <si>
    <t>Reservas Territoriales</t>
  </si>
  <si>
    <t>3243</t>
  </si>
  <si>
    <t>Reservas por Contingencias</t>
  </si>
  <si>
    <t>Total Activo no Circulante</t>
  </si>
  <si>
    <t>3250</t>
  </si>
  <si>
    <t>Rectificaciones de Resultados de Ejercicios Anteriores</t>
  </si>
  <si>
    <t>3251</t>
  </si>
  <si>
    <t>Cambios en Políticas Contables</t>
  </si>
  <si>
    <t>3252</t>
  </si>
  <si>
    <t>Cambios por Errores Contables</t>
  </si>
  <si>
    <t>3300</t>
  </si>
  <si>
    <t>Exceso o Insuficiencia en la Actualización de la Hacienda Pública/Patrimonio</t>
  </si>
  <si>
    <t>3310</t>
  </si>
  <si>
    <t>Resultado por Posición Monetaria</t>
  </si>
  <si>
    <t>3311</t>
  </si>
  <si>
    <t>3320</t>
  </si>
  <si>
    <t>Resultado por Tenencia de Activos no Monetarios</t>
  </si>
  <si>
    <t>3321</t>
  </si>
  <si>
    <t>Total Hacienda Pública/Patrimonio</t>
  </si>
  <si>
    <t>Total Activo (6)</t>
  </si>
  <si>
    <t>Total Pasivo y Hacienda Pública/Patrimonio (7)</t>
  </si>
  <si>
    <t>"Bajo protesta de decir verdad declaramos que los Estados Financieros y sus notas, son razonablemente correctos y son responsabilidad del emisor"</t>
  </si>
  <si>
    <t>(8) Agregar las cuentas de orden que vienen presentando en sus estados financieros mensuales</t>
  </si>
  <si>
    <t>Estado de Situación Financiera Consolidado</t>
  </si>
  <si>
    <r>
      <t xml:space="preserve">Cuenta 
</t>
    </r>
    <r>
      <rPr>
        <sz val="7"/>
        <rFont val="Arial"/>
        <family val="2"/>
      </rPr>
      <t>(3)</t>
    </r>
  </si>
  <si>
    <r>
      <t xml:space="preserve">Nombre de la Cuenta 
</t>
    </r>
    <r>
      <rPr>
        <sz val="7"/>
        <rFont val="Arial"/>
        <family val="2"/>
      </rPr>
      <t>(4)</t>
    </r>
  </si>
  <si>
    <t>DIF</t>
  </si>
  <si>
    <t>ODAS</t>
  </si>
  <si>
    <t>Instituto del Deporte</t>
  </si>
  <si>
    <t>Total Activo (10)</t>
  </si>
  <si>
    <t>Estado de Actividades Consolidado</t>
  </si>
  <si>
    <r>
      <t xml:space="preserve">Cuenta </t>
    </r>
    <r>
      <rPr>
        <sz val="8"/>
        <rFont val="Arial"/>
        <family val="2"/>
      </rPr>
      <t>(3)</t>
    </r>
  </si>
  <si>
    <r>
      <t>Concepto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(4)</t>
    </r>
  </si>
  <si>
    <r>
      <t xml:space="preserve">Sumatoria 
</t>
    </r>
    <r>
      <rPr>
        <sz val="10"/>
        <rFont val="Arial"/>
        <family val="2"/>
      </rPr>
      <t>(9)</t>
    </r>
  </si>
  <si>
    <r>
      <t xml:space="preserve">Eliminación
</t>
    </r>
    <r>
      <rPr>
        <sz val="10"/>
        <rFont val="Arial"/>
        <family val="2"/>
      </rPr>
      <t>(10)</t>
    </r>
  </si>
  <si>
    <r>
      <t xml:space="preserve">Consolidación
</t>
    </r>
    <r>
      <rPr>
        <sz val="10"/>
        <rFont val="Arial"/>
        <family val="2"/>
      </rPr>
      <t>(11)</t>
    </r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</si>
  <si>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</si>
  <si>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</si>
  <si>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</si>
  <si>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</si>
  <si>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</si>
  <si>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</si>
  <si>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r>
      <t>Productos de Tipo Corriente</t>
    </r>
    <r>
      <rPr>
        <vertAlign val="superscript"/>
        <sz val="10"/>
        <rFont val="Arial"/>
        <family val="2"/>
      </rPr>
      <t>1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</si>
  <si>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</si>
  <si>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</si>
  <si>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</si>
  <si>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Ayudas.</t>
  </si>
  <si>
    <t>Participaciones y Aportaciones</t>
  </si>
  <si>
    <t>Transferencias, Asignaciones, Subsidios y Otras Ayudas</t>
  </si>
  <si>
    <t>Otros Ingresos y 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</si>
  <si>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</si>
  <si>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</si>
  <si>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</si>
  <si>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</si>
  <si>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</si>
  <si>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r>
      <t xml:space="preserve">Total de Ingresos y Otros Beneficios </t>
    </r>
    <r>
      <rPr>
        <sz val="8"/>
        <rFont val="Arial"/>
        <family val="2"/>
      </rPr>
      <t>(12)</t>
    </r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</si>
  <si>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</si>
  <si>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</si>
  <si>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</si>
  <si>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</si>
  <si>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</si>
  <si>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</si>
  <si>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</si>
  <si>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</si>
  <si>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</si>
  <si>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</si>
  <si>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</si>
  <si>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</si>
  <si>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</si>
  <si>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</si>
  <si>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</si>
  <si>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</si>
  <si>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Intereses, Comisiones y  Otros Gastos de la 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</si>
  <si>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</si>
  <si>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</si>
  <si>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</si>
  <si>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</si>
  <si>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</si>
  <si>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</si>
  <si>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</si>
  <si>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</si>
  <si>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</si>
  <si>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</si>
  <si>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</si>
  <si>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</si>
  <si>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</si>
  <si>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</si>
  <si>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Bienes Muebles e Intangibles</t>
  </si>
  <si>
    <r>
      <t xml:space="preserve">Total  de Gastos y Otras Pérdidas </t>
    </r>
    <r>
      <rPr>
        <sz val="8"/>
        <rFont val="Arial"/>
        <family val="2"/>
      </rPr>
      <t>(13)</t>
    </r>
  </si>
  <si>
    <r>
      <t xml:space="preserve">Resultado del Ejercicio (Ahorro/Desahorro) </t>
    </r>
    <r>
      <rPr>
        <sz val="8"/>
        <rFont val="Arial"/>
        <family val="2"/>
      </rPr>
      <t>(14)</t>
    </r>
  </si>
  <si>
    <t>1 No se Incluyen : Utilidades de Intereses . Por regla de presentación se revelan como ingresos financieros</t>
  </si>
  <si>
    <r>
      <t xml:space="preserve">Sumatoria </t>
    </r>
    <r>
      <rPr>
        <sz val="10"/>
        <rFont val="Arial"/>
        <family val="2"/>
      </rPr>
      <t xml:space="preserve">
(9)</t>
    </r>
  </si>
  <si>
    <r>
      <t xml:space="preserve">Eliminación 
</t>
    </r>
    <r>
      <rPr>
        <sz val="10"/>
        <rFont val="Arial"/>
        <family val="2"/>
      </rPr>
      <t>(10)</t>
    </r>
  </si>
  <si>
    <r>
      <t xml:space="preserve">Consolidación 
</t>
    </r>
    <r>
      <rPr>
        <sz val="10"/>
        <rFont val="Arial"/>
        <family val="2"/>
      </rPr>
      <t>(11)</t>
    </r>
  </si>
  <si>
    <r>
      <t xml:space="preserve">Concepto    </t>
    </r>
    <r>
      <rPr>
        <sz val="8"/>
        <rFont val="Arial"/>
        <family val="2"/>
      </rPr>
      <t xml:space="preserve"> (3)</t>
    </r>
  </si>
  <si>
    <t>Resultados del Ejercicio (Ahorro/Desahorro)</t>
  </si>
  <si>
    <t xml:space="preserve">Revalúos </t>
  </si>
  <si>
    <t xml:space="preserve"> </t>
  </si>
  <si>
    <r>
      <t xml:space="preserve">Hacienda Pública/     Patrimonio Contribuido  </t>
    </r>
    <r>
      <rPr>
        <sz val="8"/>
        <rFont val="Arial"/>
        <family val="2"/>
      </rPr>
      <t xml:space="preserve"> (4)</t>
    </r>
  </si>
  <si>
    <r>
      <t xml:space="preserve">Hacienda Pública/    Patrimonio Generado de Ejercicios Anteriores </t>
    </r>
    <r>
      <rPr>
        <sz val="8"/>
        <rFont val="Arial"/>
        <family val="2"/>
      </rPr>
      <t>(5)</t>
    </r>
  </si>
  <si>
    <r>
      <t xml:space="preserve">Hacienda Pública/   Patrimonio Generado del Ejercicio </t>
    </r>
    <r>
      <rPr>
        <sz val="8"/>
        <rFont val="Arial"/>
        <family val="2"/>
      </rPr>
      <t>(6)</t>
    </r>
  </si>
  <si>
    <t>Estado de Cambios en la Situación Financiera</t>
  </si>
  <si>
    <t>Nombre de la Cuenta (4)</t>
  </si>
  <si>
    <t>Origen 
(5)</t>
  </si>
  <si>
    <t>Aplicación 
(6)</t>
  </si>
  <si>
    <t>Activo</t>
  </si>
  <si>
    <t>Inventario</t>
  </si>
  <si>
    <t>Pasivo</t>
  </si>
  <si>
    <t xml:space="preserve">Títulos y Valores  a Corto Plazo </t>
  </si>
  <si>
    <t>Fondos y Bienes de Terceros en Garantía y / o Administración a Corto Plazo</t>
  </si>
  <si>
    <t>Fondos y Bienes de Terceros en Garantía y / o en Administración a Largo Plazo</t>
  </si>
  <si>
    <t xml:space="preserve">Hacienda Pública / Patrimonio </t>
  </si>
  <si>
    <t>Hacienda Pública / Patrimonio Contribuido</t>
  </si>
  <si>
    <t>Actualización de la Hacienda Pública / Patrimonio</t>
  </si>
  <si>
    <t>Hacienda Pública / Patrimonio Generado</t>
  </si>
  <si>
    <t xml:space="preserve">Reservas </t>
  </si>
  <si>
    <t>Exceso o Insuficiencia en la Actualización de la Hacienda Pública / Patrimonio</t>
  </si>
  <si>
    <r>
      <rPr>
        <b/>
        <sz val="6.5"/>
        <rFont val="Arial"/>
        <family val="2"/>
      </rPr>
      <t>Total</t>
    </r>
    <r>
      <rPr>
        <sz val="6.5"/>
        <rFont val="Arial"/>
        <family val="2"/>
      </rPr>
      <t xml:space="preserve"> (7)</t>
    </r>
  </si>
  <si>
    <r>
      <t xml:space="preserve">Concepto </t>
    </r>
    <r>
      <rPr>
        <sz val="8"/>
        <rFont val="Arial"/>
        <family val="2"/>
      </rPr>
      <t xml:space="preserve"> (3)</t>
    </r>
  </si>
  <si>
    <t>Flujos de Efectivo de las Actividades de Operación</t>
  </si>
  <si>
    <t>Origen (5)</t>
  </si>
  <si>
    <t>Contribuciones de  Mejoras</t>
  </si>
  <si>
    <t>Productos de Tipo Corriente</t>
  </si>
  <si>
    <t>Ingresos por Ventas de Bienes y Servicios</t>
  </si>
  <si>
    <t>Otros Orígenes de Operación</t>
  </si>
  <si>
    <t>Aplicación (6)</t>
  </si>
  <si>
    <t>Otras Aplicaciones de Operación</t>
  </si>
  <si>
    <t>Flujos Netos de Efectivo por Actividades de Operación</t>
  </si>
  <si>
    <t>Flujos de Efectivo de las Actividades de Inversión</t>
  </si>
  <si>
    <t>Origen</t>
  </si>
  <si>
    <t>Otros Orígenes de Inversión</t>
  </si>
  <si>
    <t>Aplicación</t>
  </si>
  <si>
    <t>Otras Aplicaciones de Inversión</t>
  </si>
  <si>
    <t>Flujos Netos de Efectivo de las Actividades de Inversión</t>
  </si>
  <si>
    <t>Flujo de Efectivo por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</si>
  <si>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</si>
  <si>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</si>
  <si>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</si>
  <si>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</si>
  <si>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</si>
  <si>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</si>
  <si>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</si>
  <si>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</si>
  <si>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</si>
  <si>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</si>
  <si>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r>
      <t>Variación</t>
    </r>
    <r>
      <rPr>
        <sz val="8"/>
        <rFont val="Arial"/>
        <family val="2"/>
      </rPr>
      <t xml:space="preserve"> (6)</t>
    </r>
  </si>
  <si>
    <t>Importe</t>
  </si>
  <si>
    <t>%</t>
  </si>
  <si>
    <r>
      <t xml:space="preserve">Total de Ingresos y Otros Beneficios </t>
    </r>
    <r>
      <rPr>
        <sz val="8"/>
        <rFont val="Arial"/>
        <family val="2"/>
      </rPr>
      <t>(7)</t>
    </r>
  </si>
  <si>
    <t>Transferencias al Resto del Sector Público</t>
  </si>
  <si>
    <r>
      <t xml:space="preserve">Total  de Gastos y Otras Pérdidas </t>
    </r>
    <r>
      <rPr>
        <sz val="8"/>
        <rFont val="Arial"/>
        <family val="2"/>
      </rPr>
      <t>(8)</t>
    </r>
  </si>
  <si>
    <t>Resultado del Ejercicio (Ahorro/Desahorro) (9)</t>
  </si>
  <si>
    <r>
      <t xml:space="preserve">Saldo Inicial  </t>
    </r>
    <r>
      <rPr>
        <sz val="8"/>
        <rFont val="Arial"/>
        <family val="2"/>
      </rPr>
      <t xml:space="preserve"> (4)                                        </t>
    </r>
    <r>
      <rPr>
        <b/>
        <sz val="8"/>
        <rFont val="Arial"/>
        <family val="2"/>
      </rPr>
      <t xml:space="preserve"> </t>
    </r>
  </si>
  <si>
    <r>
      <t xml:space="preserve">Cargos del Período </t>
    </r>
    <r>
      <rPr>
        <sz val="8"/>
        <rFont val="Arial"/>
        <family val="2"/>
      </rPr>
      <t>(5)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 </t>
    </r>
    <r>
      <rPr>
        <sz val="8"/>
        <rFont val="Arial"/>
        <family val="2"/>
      </rPr>
      <t xml:space="preserve"> </t>
    </r>
  </si>
  <si>
    <r>
      <t xml:space="preserve">Abonos del Período </t>
    </r>
    <r>
      <rPr>
        <sz val="8"/>
        <rFont val="Arial"/>
        <family val="2"/>
      </rPr>
      <t xml:space="preserve">(6)    </t>
    </r>
    <r>
      <rPr>
        <b/>
        <sz val="9"/>
        <rFont val="Arial"/>
        <family val="2"/>
      </rPr>
      <t xml:space="preserve">  </t>
    </r>
  </si>
  <si>
    <r>
      <t>Saldo Final</t>
    </r>
    <r>
      <rPr>
        <b/>
        <sz val="5"/>
        <rFont val="Arial"/>
        <family val="2"/>
      </rPr>
      <t xml:space="preserve"> </t>
    </r>
    <r>
      <rPr>
        <sz val="8"/>
        <rFont val="Arial"/>
        <family val="2"/>
      </rPr>
      <t xml:space="preserve">  (7)                    </t>
    </r>
    <r>
      <rPr>
        <b/>
        <sz val="8"/>
        <rFont val="Arial"/>
        <family val="2"/>
      </rPr>
      <t xml:space="preserve"> </t>
    </r>
  </si>
  <si>
    <r>
      <t xml:space="preserve">Variación del Período </t>
    </r>
    <r>
      <rPr>
        <sz val="8"/>
        <rFont val="Arial"/>
        <family val="2"/>
      </rPr>
      <t xml:space="preserve">(8)              </t>
    </r>
  </si>
  <si>
    <t>4=(1+2-3)</t>
  </si>
  <si>
    <t>(4-1)</t>
  </si>
  <si>
    <t xml:space="preserve">ACTIVO </t>
  </si>
  <si>
    <t>Depreciación, Deterioro y Amortización Acumulada de Bienes</t>
  </si>
  <si>
    <r>
      <t xml:space="preserve">Total del Activo </t>
    </r>
    <r>
      <rPr>
        <sz val="8"/>
        <rFont val="Arial"/>
        <family val="2"/>
      </rPr>
      <t>(9)</t>
    </r>
  </si>
  <si>
    <r>
      <t xml:space="preserve">Denominación de las Deudas </t>
    </r>
    <r>
      <rPr>
        <sz val="8"/>
        <color indexed="8"/>
        <rFont val="Arial"/>
        <family val="2"/>
      </rPr>
      <t>(3)</t>
    </r>
  </si>
  <si>
    <r>
      <t>Moneda de Contratación</t>
    </r>
    <r>
      <rPr>
        <sz val="8"/>
        <color indexed="8"/>
        <rFont val="Arial"/>
        <family val="2"/>
      </rPr>
      <t xml:space="preserve"> (4)</t>
    </r>
  </si>
  <si>
    <r>
      <t xml:space="preserve">Institución o País Acreedor </t>
    </r>
    <r>
      <rPr>
        <sz val="8"/>
        <color indexed="8"/>
        <rFont val="Arial"/>
        <family val="2"/>
      </rPr>
      <t>(5)</t>
    </r>
  </si>
  <si>
    <r>
      <t xml:space="preserve">Saldo Inicial del Período </t>
    </r>
    <r>
      <rPr>
        <sz val="8"/>
        <color indexed="8"/>
        <rFont val="Arial"/>
        <family val="2"/>
      </rPr>
      <t>(6)</t>
    </r>
    <r>
      <rPr>
        <b/>
        <sz val="11"/>
        <color indexed="8"/>
        <rFont val="Calibri"/>
        <family val="2"/>
      </rPr>
      <t xml:space="preserve"> </t>
    </r>
  </si>
  <si>
    <r>
      <t xml:space="preserve">Saldo Final del Período </t>
    </r>
    <r>
      <rPr>
        <sz val="8"/>
        <color indexed="8"/>
        <rFont val="Arial"/>
        <family val="2"/>
      </rPr>
      <t>(7)</t>
    </r>
  </si>
  <si>
    <t>Deuda Pública</t>
  </si>
  <si>
    <t>Corto Plazo</t>
  </si>
  <si>
    <t>Deuda Interna</t>
  </si>
  <si>
    <t>Instituciones de Crédito:</t>
  </si>
  <si>
    <t>Títulos y Valores</t>
  </si>
  <si>
    <t>Arrendamientos Financieros</t>
  </si>
  <si>
    <t>Deuda Externa</t>
  </si>
  <si>
    <t>Organismos Financieros Internacionales</t>
  </si>
  <si>
    <t>Deuda Bilateral</t>
  </si>
  <si>
    <r>
      <t>Subtotal  Corto Plazo</t>
    </r>
    <r>
      <rPr>
        <sz val="11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(8)</t>
    </r>
  </si>
  <si>
    <t>Largo Plazo</t>
  </si>
  <si>
    <r>
      <t xml:space="preserve">Otros Pasivos: </t>
    </r>
    <r>
      <rPr>
        <sz val="8"/>
        <color indexed="8"/>
        <rFont val="Arial"/>
        <family val="2"/>
      </rPr>
      <t>(10)</t>
    </r>
  </si>
  <si>
    <r>
      <t xml:space="preserve"> Total Deuda y Otros Pasivos </t>
    </r>
    <r>
      <rPr>
        <sz val="8"/>
        <color indexed="8"/>
        <rFont val="Arial"/>
        <family val="2"/>
      </rPr>
      <t>(11)</t>
    </r>
  </si>
  <si>
    <t>Subtotal  Largo Plazo (9)</t>
  </si>
  <si>
    <t>Estado de Cambios en la Situación Financiera Consolidado</t>
  </si>
  <si>
    <t>Fondos y Bienes de Terceros en Garantía  y/o Administración a Corto Plazo</t>
  </si>
  <si>
    <t>Estado de Flujos de Efectivo Consolidado</t>
  </si>
  <si>
    <t>Sumatoria</t>
  </si>
  <si>
    <t xml:space="preserve">Eliminación </t>
  </si>
  <si>
    <t>Consolidación</t>
  </si>
  <si>
    <t>(5)</t>
  </si>
  <si>
    <t>(6)</t>
  </si>
  <si>
    <r>
      <t xml:space="preserve">Origen </t>
    </r>
    <r>
      <rPr>
        <sz val="10"/>
        <rFont val="Arial"/>
        <family val="2"/>
      </rPr>
      <t>(7)</t>
    </r>
  </si>
  <si>
    <r>
      <t xml:space="preserve">Aplicación </t>
    </r>
    <r>
      <rPr>
        <sz val="10"/>
        <rFont val="Arial"/>
        <family val="2"/>
      </rPr>
      <t>(8)</t>
    </r>
  </si>
  <si>
    <t xml:space="preserve">Transferencias a Fideicomisos, Mandatos y Contratos Análogos </t>
  </si>
  <si>
    <r>
      <t xml:space="preserve">Flujos Netos de Efectivo por Actividades de Operación </t>
    </r>
    <r>
      <rPr>
        <sz val="10"/>
        <rFont val="Arial"/>
        <family val="2"/>
      </rPr>
      <t>(9)</t>
    </r>
  </si>
  <si>
    <r>
      <t>Aplicación</t>
    </r>
    <r>
      <rPr>
        <sz val="10"/>
        <rFont val="Arial"/>
        <family val="2"/>
      </rPr>
      <t xml:space="preserve"> (8)</t>
    </r>
  </si>
  <si>
    <r>
      <t xml:space="preserve">Flujos Netos de Efectivo por Actividades de Inversión </t>
    </r>
    <r>
      <rPr>
        <sz val="10"/>
        <rFont val="Arial"/>
        <family val="2"/>
      </rPr>
      <t>(10)</t>
    </r>
  </si>
  <si>
    <t>Flujo de Efectivo de las Actividades de Financiamiento</t>
  </si>
  <si>
    <t>Interno</t>
  </si>
  <si>
    <t>Externo</t>
  </si>
  <si>
    <r>
      <t>Flujos Netos de Efectivo por Actividades de Financiamiento</t>
    </r>
    <r>
      <rPr>
        <sz val="10"/>
        <rFont val="Arial"/>
        <family val="2"/>
      </rPr>
      <t xml:space="preserve"> (11)</t>
    </r>
  </si>
  <si>
    <r>
      <t xml:space="preserve">Incremento /Disminución Neta en el Efectivo y Equivalentes al Efectivo </t>
    </r>
    <r>
      <rPr>
        <sz val="10"/>
        <rFont val="Arial"/>
        <family val="2"/>
      </rPr>
      <t>(12)</t>
    </r>
  </si>
  <si>
    <r>
      <t>Efectivo y Equivalentes al Efectivo al Inicio del Ejercicio</t>
    </r>
    <r>
      <rPr>
        <sz val="10"/>
        <rFont val="Arial"/>
        <family val="2"/>
      </rPr>
      <t xml:space="preserve"> (13)</t>
    </r>
  </si>
  <si>
    <r>
      <t xml:space="preserve">Efectivo y Equivalentes al Efectivo al Final del Ejercicio </t>
    </r>
    <r>
      <rPr>
        <sz val="10"/>
        <rFont val="Arial"/>
        <family val="2"/>
      </rPr>
      <t>(14)</t>
    </r>
  </si>
  <si>
    <t>____________________________</t>
  </si>
  <si>
    <t>________________________</t>
  </si>
  <si>
    <t>_______________________</t>
  </si>
  <si>
    <t>Adeudos de Ejercicios Fiscales Anteriores (ADEFAS)</t>
  </si>
  <si>
    <t>(Pesos)</t>
  </si>
  <si>
    <t>Notas a los Estados Financieros</t>
  </si>
  <si>
    <t>A) Notas de Desglose</t>
  </si>
  <si>
    <t>I. Notas al Estado de Situación Financiera</t>
  </si>
  <si>
    <r>
      <t>Efectivo y Equivalentes</t>
    </r>
    <r>
      <rPr>
        <sz val="8"/>
        <color indexed="8"/>
        <rFont val="Arial"/>
        <family val="2"/>
      </rPr>
      <t xml:space="preserve"> (4)</t>
    </r>
  </si>
  <si>
    <t>.</t>
  </si>
  <si>
    <r>
      <t xml:space="preserve">Derechos a recibir Efectivo y Equivalentes y Bienes o Servicios a Recibir </t>
    </r>
    <r>
      <rPr>
        <sz val="8"/>
        <color indexed="8"/>
        <rFont val="Arial"/>
        <family val="2"/>
      </rPr>
      <t>(5)</t>
    </r>
  </si>
  <si>
    <r>
      <t>Bienes Disponibles para su Transformación o Consumo</t>
    </r>
    <r>
      <rPr>
        <sz val="8"/>
        <color indexed="8"/>
        <rFont val="Arial"/>
        <family val="2"/>
      </rPr>
      <t xml:space="preserve"> (6)</t>
    </r>
  </si>
  <si>
    <r>
      <t>Inversiones Financieras</t>
    </r>
    <r>
      <rPr>
        <sz val="8"/>
        <color indexed="8"/>
        <rFont val="Arial"/>
        <family val="2"/>
      </rPr>
      <t xml:space="preserve"> (7)</t>
    </r>
  </si>
  <si>
    <r>
      <t>Bienes Muebles, Inmuebles e Intangibles</t>
    </r>
    <r>
      <rPr>
        <sz val="8"/>
        <color indexed="8"/>
        <rFont val="Arial"/>
        <family val="2"/>
      </rPr>
      <t xml:space="preserve"> (8)</t>
    </r>
  </si>
  <si>
    <r>
      <t>Estimaciones y Deterioros</t>
    </r>
    <r>
      <rPr>
        <sz val="8"/>
        <color indexed="8"/>
        <rFont val="Arial"/>
        <family val="2"/>
      </rPr>
      <t xml:space="preserve"> (9)</t>
    </r>
  </si>
  <si>
    <r>
      <t xml:space="preserve">Otros Activos </t>
    </r>
    <r>
      <rPr>
        <sz val="8"/>
        <color indexed="8"/>
        <rFont val="Arial"/>
        <family val="2"/>
      </rPr>
      <t>(10)</t>
    </r>
  </si>
  <si>
    <r>
      <t xml:space="preserve">Pasivo </t>
    </r>
    <r>
      <rPr>
        <sz val="8"/>
        <color indexed="8"/>
        <rFont val="Arial"/>
        <family val="2"/>
      </rPr>
      <t>(11)</t>
    </r>
  </si>
  <si>
    <t>II. Notas al Estado de Actividades</t>
  </si>
  <si>
    <r>
      <t xml:space="preserve">Ingresos de Gestión </t>
    </r>
    <r>
      <rPr>
        <sz val="8"/>
        <color indexed="8"/>
        <rFont val="Arial"/>
        <family val="2"/>
      </rPr>
      <t>(12)</t>
    </r>
  </si>
  <si>
    <t>B) Notas de Memoria (Cuentas de Orden)</t>
  </si>
  <si>
    <r>
      <t>Cuentas de Orden Contables y Presupuestarias</t>
    </r>
    <r>
      <rPr>
        <sz val="8"/>
        <color indexed="8"/>
        <rFont val="Arial"/>
        <family val="2"/>
      </rPr>
      <t xml:space="preserve"> (4)</t>
    </r>
  </si>
  <si>
    <t>Contables:</t>
  </si>
  <si>
    <t>Valores</t>
  </si>
  <si>
    <t>Emisión de obligaciones</t>
  </si>
  <si>
    <t>Avales y Garantías</t>
  </si>
  <si>
    <t>Juicios</t>
  </si>
  <si>
    <t>Contratos para Inversión Mediante Proyectos para Prestación de Servicios (PPS) y Similares</t>
  </si>
  <si>
    <t>Bienes en concesión y en comodato</t>
  </si>
  <si>
    <t>Presupuestarias:</t>
  </si>
  <si>
    <t>Cuentas de Ingresos</t>
  </si>
  <si>
    <t>Cuentas de Egresos</t>
  </si>
  <si>
    <t>C) Notas de Gestión Administrativa</t>
  </si>
  <si>
    <r>
      <t>Introducción</t>
    </r>
    <r>
      <rPr>
        <sz val="8"/>
        <color indexed="8"/>
        <rFont val="Arial"/>
        <family val="2"/>
      </rPr>
      <t xml:space="preserve"> (4)</t>
    </r>
  </si>
  <si>
    <r>
      <t xml:space="preserve">Autorización e Historia </t>
    </r>
    <r>
      <rPr>
        <sz val="8"/>
        <color indexed="8"/>
        <rFont val="Arial"/>
        <family val="2"/>
      </rPr>
      <t>(6)</t>
    </r>
  </si>
  <si>
    <r>
      <t xml:space="preserve">Organización y Objeto Social </t>
    </r>
    <r>
      <rPr>
        <sz val="8"/>
        <color indexed="8"/>
        <rFont val="Arial"/>
        <family val="2"/>
      </rPr>
      <t>(7)</t>
    </r>
  </si>
  <si>
    <r>
      <t xml:space="preserve">Bases de Preparación de los Estados Financieros </t>
    </r>
    <r>
      <rPr>
        <sz val="8"/>
        <color indexed="8"/>
        <rFont val="Arial"/>
        <family val="2"/>
      </rPr>
      <t>(8)</t>
    </r>
  </si>
  <si>
    <r>
      <t xml:space="preserve">Políticas de Contabilidad Significativas </t>
    </r>
    <r>
      <rPr>
        <sz val="8"/>
        <color indexed="8"/>
        <rFont val="Arial"/>
        <family val="2"/>
      </rPr>
      <t>(9)</t>
    </r>
  </si>
  <si>
    <r>
      <t>Reporte Analítico del Activo</t>
    </r>
    <r>
      <rPr>
        <sz val="8"/>
        <color indexed="8"/>
        <rFont val="Arial"/>
        <family val="2"/>
      </rPr>
      <t xml:space="preserve"> (10)</t>
    </r>
  </si>
  <si>
    <r>
      <t>Fideicomisos, Mandatos y Contratos Análogos</t>
    </r>
    <r>
      <rPr>
        <sz val="8"/>
        <color indexed="8"/>
        <rFont val="Arial"/>
        <family val="2"/>
      </rPr>
      <t xml:space="preserve"> (11)</t>
    </r>
  </si>
  <si>
    <r>
      <t xml:space="preserve">Reporte de la Recaudación </t>
    </r>
    <r>
      <rPr>
        <sz val="8"/>
        <color indexed="8"/>
        <rFont val="Arial"/>
        <family val="2"/>
      </rPr>
      <t>(12)</t>
    </r>
  </si>
  <si>
    <r>
      <t xml:space="preserve">Información sobre la Deuda y el Reporte Analítico de la Deuda </t>
    </r>
    <r>
      <rPr>
        <sz val="8"/>
        <color indexed="8"/>
        <rFont val="Arial"/>
        <family val="2"/>
      </rPr>
      <t>(13)</t>
    </r>
  </si>
  <si>
    <r>
      <t xml:space="preserve">Calificaciones Otorgadas </t>
    </r>
    <r>
      <rPr>
        <sz val="8"/>
        <color indexed="8"/>
        <rFont val="Arial"/>
        <family val="2"/>
      </rPr>
      <t>(14)</t>
    </r>
  </si>
  <si>
    <r>
      <t xml:space="preserve">Proceso de Mejora </t>
    </r>
    <r>
      <rPr>
        <sz val="8"/>
        <color indexed="8"/>
        <rFont val="Arial"/>
        <family val="2"/>
      </rPr>
      <t>(15)</t>
    </r>
  </si>
  <si>
    <r>
      <t xml:space="preserve">Información por Segmentos </t>
    </r>
    <r>
      <rPr>
        <sz val="8"/>
        <color indexed="8"/>
        <rFont val="Arial"/>
        <family val="2"/>
      </rPr>
      <t>(16)</t>
    </r>
  </si>
  <si>
    <r>
      <t>Eventos Posteriores al Cierre</t>
    </r>
    <r>
      <rPr>
        <sz val="8"/>
        <color indexed="8"/>
        <rFont val="Arial"/>
        <family val="2"/>
      </rPr>
      <t xml:space="preserve"> (17)</t>
    </r>
  </si>
  <si>
    <r>
      <t xml:space="preserve">Partes Relacionadas </t>
    </r>
    <r>
      <rPr>
        <sz val="8"/>
        <color indexed="8"/>
        <rFont val="Arial"/>
        <family val="2"/>
      </rPr>
      <t>(18)</t>
    </r>
  </si>
  <si>
    <r>
      <t xml:space="preserve">Responsabilidad Sobre la Presentación Razonable de la Información Contable </t>
    </r>
    <r>
      <rPr>
        <sz val="8"/>
        <color indexed="8"/>
        <rFont val="Arial"/>
        <family val="2"/>
      </rPr>
      <t>(19)</t>
    </r>
  </si>
  <si>
    <t>Total Pasivo y Hacienda Pública/Patrimonio (11)</t>
  </si>
  <si>
    <r>
      <t xml:space="preserve">2017 </t>
    </r>
    <r>
      <rPr>
        <sz val="8"/>
        <rFont val="Arial"/>
        <family val="2"/>
      </rPr>
      <t>(5)</t>
    </r>
  </si>
  <si>
    <t>Aprovechamientos</t>
  </si>
  <si>
    <t>Títulos y Valores de la Deuda Pública Interna a Largo Plazo</t>
  </si>
  <si>
    <t>Entidad Municipal:</t>
  </si>
  <si>
    <t xml:space="preserve">Cuenta Pública 2018
Estado de Situación Financiera Comparativo </t>
  </si>
  <si>
    <r>
      <t xml:space="preserve">2018 </t>
    </r>
    <r>
      <rPr>
        <sz val="8"/>
        <rFont val="Arial"/>
        <family val="2"/>
      </rPr>
      <t>(5)</t>
    </r>
  </si>
  <si>
    <r>
      <t xml:space="preserve">Total </t>
    </r>
    <r>
      <rPr>
        <b/>
        <sz val="8"/>
        <rFont val="Arial"/>
        <family val="2"/>
      </rPr>
      <t>(8)</t>
    </r>
  </si>
  <si>
    <t>Cuenta Pública 2018</t>
  </si>
  <si>
    <r>
      <t>Importe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2018</t>
    </r>
    <r>
      <rPr>
        <sz val="9"/>
        <rFont val="Arial"/>
        <family val="2"/>
      </rPr>
      <t xml:space="preserve">  </t>
    </r>
    <r>
      <rPr>
        <sz val="8"/>
        <rFont val="Arial"/>
        <family val="2"/>
      </rPr>
      <t>(4)</t>
    </r>
  </si>
  <si>
    <r>
      <t>Importe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2017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(4)</t>
    </r>
  </si>
  <si>
    <t>Sumatoria 2018
(7)</t>
  </si>
  <si>
    <t>Eliminación 2018
(8)</t>
  </si>
  <si>
    <t>Consolidación 2018
(9)</t>
  </si>
  <si>
    <t>2018 
(5)</t>
  </si>
  <si>
    <t>2017 
(6)</t>
  </si>
  <si>
    <t>2018
(5)</t>
  </si>
  <si>
    <t>2018
(6)</t>
  </si>
  <si>
    <t>2018
(7)</t>
  </si>
  <si>
    <t>2018
(8)</t>
  </si>
  <si>
    <r>
      <t>2018</t>
    </r>
    <r>
      <rPr>
        <sz val="9"/>
        <rFont val="Arial"/>
        <family val="2"/>
      </rPr>
      <t xml:space="preserve"> (4)</t>
    </r>
  </si>
  <si>
    <t>Fondos con Afectación Específica</t>
  </si>
  <si>
    <t>Préstamos Otorgados a  Corto Plazo</t>
  </si>
  <si>
    <r>
      <t>Productos</t>
    </r>
    <r>
      <rPr>
        <vertAlign val="superscript"/>
        <sz val="10"/>
        <rFont val="Arial"/>
        <family val="2"/>
      </rPr>
      <t>1</t>
    </r>
  </si>
  <si>
    <t>Ingresos no Comprendidos en los Numerales Anteriores Causados en Ejercicios Fiscales Anteriores Pendientes de Liquidación o Pago</t>
  </si>
  <si>
    <t>Hacienda Pública / Patrimonio Contribuido Neto 2017 (9)</t>
  </si>
  <si>
    <t>Hacienda Pública / Patrimonio Generado Neto 2017 (10)</t>
  </si>
  <si>
    <t>Exceso o Insuficiencia en la Actualización de la Hacienda
Pública/Patrimonio Neto 2017 (11)</t>
  </si>
  <si>
    <t>Hacienda Pública / Patrimonio Neto Final 2017 (12)</t>
  </si>
  <si>
    <t>Cambios en la Hacienda Pública / Patrimonio Contribuido
Neto 2018 (13)</t>
  </si>
  <si>
    <t>Variaciones de la Hacienda Pública / Patrimonio Generado
Neto 2018 (14)</t>
  </si>
  <si>
    <t>Cambios en el Exceso o Insuficiencia en la Actualización
de la Hacienda Pública/Patrimonio Neto 2018 (15)</t>
  </si>
  <si>
    <t>Hacienda Pública / Patrimonio Neto Final 2018 (16)</t>
  </si>
  <si>
    <r>
      <t xml:space="preserve">Participaciones, Aportaciones, Convenios, Incentivos Derivados de la Colaboración Fiscal, Fondos Distintos de Aportaciones, Transferencias, Asignaciones, Subsidios y Subvenciones, y Pensiones y Jubilaciones </t>
    </r>
    <r>
      <rPr>
        <sz val="8"/>
        <color indexed="8"/>
        <rFont val="Arial"/>
        <family val="2"/>
      </rPr>
      <t>(13)</t>
    </r>
  </si>
  <si>
    <r>
      <t xml:space="preserve">Otros Ingresos y Beneficios </t>
    </r>
    <r>
      <rPr>
        <sz val="8"/>
        <color indexed="8"/>
        <rFont val="Arial"/>
        <family val="2"/>
      </rPr>
      <t>(14)</t>
    </r>
  </si>
  <si>
    <r>
      <t xml:space="preserve">Gastos y Otras Pérdidas </t>
    </r>
    <r>
      <rPr>
        <sz val="8"/>
        <color indexed="8"/>
        <rFont val="Arial"/>
        <family val="2"/>
      </rPr>
      <t>(15)</t>
    </r>
  </si>
  <si>
    <r>
      <t xml:space="preserve">III. Notas al Estado de Variación en la Hacienda Pública </t>
    </r>
    <r>
      <rPr>
        <sz val="8"/>
        <color indexed="8"/>
        <rFont val="Arial"/>
        <family val="2"/>
      </rPr>
      <t>(16)</t>
    </r>
  </si>
  <si>
    <r>
      <t>IV. Notas al Estado de Flujos de Efectivo</t>
    </r>
    <r>
      <rPr>
        <sz val="8"/>
        <color indexed="8"/>
        <rFont val="Arial"/>
        <family val="2"/>
      </rPr>
      <t xml:space="preserve"> (17)</t>
    </r>
  </si>
  <si>
    <r>
      <t xml:space="preserve">V. Conciliación entre los Ingresos Presupuestarios y Contables, así como entre los Egresos Presupuestarios y los Gastos Contables </t>
    </r>
    <r>
      <rPr>
        <sz val="8"/>
        <color indexed="8"/>
        <rFont val="Arial"/>
        <family val="2"/>
      </rPr>
      <t>(18)</t>
    </r>
  </si>
  <si>
    <t>Panorama Económico  y Financiero(5)</t>
  </si>
  <si>
    <t>Ayuntamiento</t>
  </si>
  <si>
    <t>Hacienda Pública / Patrimonio Contribuido Neto 2017 (12)</t>
  </si>
  <si>
    <t>Hacienda Pública / Patrimonio Generado Neto 2017 (13)</t>
  </si>
  <si>
    <t>Exceso o Insuficiencia en la Actualización de la Hacienda
Pública/Patrimonio Neto 2017 (14)</t>
  </si>
  <si>
    <t>Hacienda Pública / Patrimonio Neto Final 2017 (15)</t>
  </si>
  <si>
    <t>Cambios en la Hacienda Pública / Patrimonio Contribuido
Neto 2018 (16)</t>
  </si>
  <si>
    <t>Variaciones de la Hacienda Pública / Patrimonio Generado
Neto 2018 (17)</t>
  </si>
  <si>
    <t>Cambios en el Exceso o Insuficiencia en la Actualización
de la Hacienda Pública/Patrimonio Neto 2018 (18)</t>
  </si>
  <si>
    <t>Hacienda Pública / Patrimonio Neto Final 2018 (19)</t>
  </si>
  <si>
    <t>Estado de Situación Financiera Detallado - LDF</t>
  </si>
  <si>
    <t>Al 31 de diciembre de 2017 y al 31 de diciembre de 2018 (b)</t>
  </si>
  <si>
    <t>Concepto (c)</t>
  </si>
  <si>
    <t>31 de 
diciembre de
2018 (d)</t>
  </si>
  <si>
    <t>31 de 
diciembre de
2017 (e)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</si>
  <si>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</si>
  <si>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</si>
  <si>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</si>
  <si>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</si>
  <si>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</si>
  <si>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</si>
  <si>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</si>
  <si>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</si>
  <si>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</si>
  <si>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</si>
  <si>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</si>
  <si>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</si>
  <si>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</si>
  <si>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</si>
  <si>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</si>
  <si>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</si>
  <si>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</si>
  <si>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</si>
  <si>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</si>
  <si>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</si>
  <si>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</si>
  <si>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</si>
  <si>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</si>
  <si>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</si>
  <si>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</si>
  <si>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</si>
  <si>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</si>
  <si>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</si>
  <si>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</si>
  <si>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</si>
  <si>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</si>
  <si>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</si>
  <si>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</si>
  <si>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</si>
  <si>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</si>
  <si>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</si>
  <si>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</si>
  <si>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</si>
  <si>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</si>
  <si>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</si>
  <si>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</si>
  <si>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</si>
  <si>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</si>
  <si>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</si>
  <si>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</si>
  <si>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</si>
  <si>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</si>
  <si>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</si>
  <si>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</si>
  <si>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</si>
  <si>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</si>
  <si>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</si>
  <si>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</si>
  <si>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</si>
  <si>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</si>
  <si>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</si>
  <si>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</si>
  <si>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</si>
  <si>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</si>
  <si>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</si>
  <si>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</si>
  <si>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</si>
  <si>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</si>
  <si>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</si>
  <si>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</si>
  <si>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</si>
  <si>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</si>
  <si>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</si>
  <si>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</si>
  <si>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</si>
  <si>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</si>
  <si>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</si>
  <si>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</si>
  <si>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</si>
  <si>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</si>
  <si>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</si>
  <si>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</si>
  <si>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</si>
  <si>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</si>
  <si>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</si>
  <si>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</si>
  <si>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</si>
  <si>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</si>
  <si>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</si>
  <si>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</si>
  <si>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</si>
  <si>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</si>
  <si>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</si>
  <si>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</si>
  <si>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</si>
  <si>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</si>
  <si>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</si>
  <si>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</si>
  <si>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</si>
  <si>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</si>
  <si>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</si>
  <si>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</si>
  <si>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</si>
  <si>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</si>
  <si>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</si>
  <si>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</si>
  <si>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</si>
  <si>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</si>
  <si>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</si>
  <si>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</si>
  <si>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</si>
  <si>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</si>
  <si>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</si>
  <si>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</si>
  <si>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</si>
  <si>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</si>
  <si>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</si>
  <si>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</si>
  <si>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</si>
  <si>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2018 (b)</t>
  </si>
  <si>
    <t>Denominación de la Deuda Pública y Otros Pasivos ( c )</t>
  </si>
  <si>
    <t>Saldo 
al 31 de
diciembre de 
2017 (d)</t>
  </si>
  <si>
    <t>Disposiciones
del Periodo ( e )</t>
  </si>
  <si>
    <t>Amortizaciones
del Periodo (f)</t>
  </si>
  <si>
    <t>Revaluaciones, 
Reclasificaciones
y Otros Ajustes (g)</t>
  </si>
  <si>
    <t>Saldo Final
del Periodo
(h)
h=d+e-f+g</t>
  </si>
  <si>
    <t>Pago de
Intereses del
Periodo (i)</t>
  </si>
  <si>
    <t>Pago de
Comisiones y
demás costos
asociados durante
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</si>
  <si>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</si>
  <si>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</si>
  <si>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</si>
  <si>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</si>
  <si>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</si>
  <si>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</si>
  <si>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</si>
  <si>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</si>
  <si>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</si>
  <si>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</si>
  <si>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</si>
  <si>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*1 (informativo)</t>
  </si>
  <si>
    <t>A. Deuda Contingente 1</t>
  </si>
  <si>
    <t>B. Deuda Contingente 2</t>
  </si>
  <si>
    <t>C. Deuda Contingente XX</t>
  </si>
  <si>
    <t>5. Valor de Instrumentos Bono Cupón Cero *2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</si>
  <si>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</si>
  <si>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</si>
  <si>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</si>
  <si>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</si>
  <si>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</si>
  <si>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</si>
  <si>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</si>
  <si>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</t>
  </si>
  <si>
    <t>Tasa Efectiva</t>
  </si>
  <si>
    <t>Contratado (l)</t>
  </si>
  <si>
    <t>Pactado</t>
  </si>
  <si>
    <t>(n)</t>
  </si>
  <si>
    <t>Costos</t>
  </si>
  <si>
    <t>(p)</t>
  </si>
  <si>
    <t>(m)</t>
  </si>
  <si>
    <t>Relacionados (o)</t>
  </si>
  <si>
    <t>6. Obligaciones a Corto Plazo 
(Informativo)</t>
  </si>
  <si>
    <t>A. Crédito 1</t>
  </si>
  <si>
    <t>B. Crédito 2</t>
  </si>
  <si>
    <t>C. Crédito XX</t>
  </si>
  <si>
    <t>Informe Analítico de Obligaciones Diferentes de Financiamientos LDF</t>
  </si>
  <si>
    <t>Denominación de las Obligaciones 
Diferentes de Financiamiento ( c )</t>
  </si>
  <si>
    <t>Fecha del 
Contrato (d)</t>
  </si>
  <si>
    <t xml:space="preserve">Fecha de 
inicio de operación del proyecto (e) </t>
  </si>
  <si>
    <t>Fecha de vencimiento (f)</t>
  </si>
  <si>
    <t>Monto de la inversión 
pactado (g)</t>
  </si>
  <si>
    <t>Plazo 
pactado (h)</t>
  </si>
  <si>
    <t>Monto promedio mensual del pago de la contraprestación (i)</t>
  </si>
  <si>
    <t>Monto pagado de la inversión al 31 de diciembre de 2018 (k)</t>
  </si>
  <si>
    <t>Monto pagado 
de la inversión 
actualizado al 
31 de diciembre de 2018 (l)</t>
  </si>
  <si>
    <t>Saldo pendiente 
por pagar de la inversión al 31 
de diciembre de 
2018 (m = g - l)</t>
  </si>
  <si>
    <t>A. Asociaciones Público Privadas (APP's) 
(A=a+b+c+d)</t>
  </si>
  <si>
    <t>a) APP 1</t>
  </si>
  <si>
    <t>b) APP 2</t>
  </si>
  <si>
    <t>c) APP 3</t>
  </si>
  <si>
    <t>d) APP XX</t>
  </si>
  <si>
    <t>B. Otros Instrumentos 
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</si>
  <si>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</si>
  <si>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</si>
  <si>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</si>
  <si>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</si>
  <si>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</si>
  <si>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</si>
  <si>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</si>
  <si>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</si>
  <si>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</si>
  <si>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</si>
  <si>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</si>
  <si>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</si>
  <si>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</si>
  <si>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</si>
  <si>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</si>
  <si>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</si>
  <si>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</si>
  <si>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</si>
  <si>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</si>
  <si>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</si>
  <si>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</si>
  <si>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</si>
  <si>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</si>
  <si>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</si>
  <si>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</si>
  <si>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</si>
  <si>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</si>
  <si>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</si>
  <si>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</si>
  <si>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</si>
  <si>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</si>
  <si>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</si>
  <si>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</si>
  <si>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</si>
  <si>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</si>
  <si>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>Iniciativa de Ley de Ingresos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</si>
  <si>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</si>
  <si>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</si>
  <si>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</si>
  <si>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</si>
  <si>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</si>
  <si>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</si>
  <si>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</si>
  <si>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</si>
  <si>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</si>
  <si>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Autorizaciones de recursos aprobados por el FONDEN</t>
  </si>
  <si>
    <t>Saldo del fideicomiso para desastres naturales (o)</t>
  </si>
  <si>
    <t>Cuenta Pública / Auxiliar de Cuentas</t>
  </si>
  <si>
    <t>d.</t>
  </si>
  <si>
    <t>Techo para servicios personales (q)</t>
  </si>
  <si>
    <t>Asignación en el Presupuesto de Egresos</t>
  </si>
  <si>
    <t>Reporte Trim. Formato 6 d)</t>
  </si>
  <si>
    <t>Art. 10 y 21 de la LDF</t>
  </si>
  <si>
    <t>Art. 13 fracc. V y 21 de la LDF</t>
  </si>
  <si>
    <t>Previsiones de gasto para compromisos de pago derivados de APPs (r)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</si>
  <si>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</si>
  <si>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</si>
  <si>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</si>
  <si>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</si>
  <si>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</si>
  <si>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</si>
  <si>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</si>
  <si>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</si>
  <si>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</si>
  <si>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Egresos / Formatos 7 a) y b)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</si>
  <si>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</si>
  <si>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</si>
  <si>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</si>
  <si>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</si>
  <si>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Iniciativa de Ley de Ingresos o Proyecto de Presupuesto de Egresos</t>
  </si>
  <si>
    <t>Iniciativa de Ley de Ingresos o Proyecto de Presupuesto de Egresos Egresos</t>
  </si>
  <si>
    <t>Reporte Trim. y Cuenta Pública</t>
  </si>
  <si>
    <t>Remuneraciones de los servidores públicos (cc)</t>
  </si>
  <si>
    <t>Proyecto de Presupuesto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</si>
  <si>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</si>
  <si>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</si>
  <si>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</si>
  <si>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</si>
  <si>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</si>
  <si>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Cuenta Pública</t>
  </si>
  <si>
    <t>Página de internet de la Secretaría de Finanzas o Tesorería Municipal</t>
  </si>
  <si>
    <t>Art. 13 frac. III y 21 de la LDF</t>
  </si>
  <si>
    <t>Art. 13 frac. VII y 21 de la LDF</t>
  </si>
  <si>
    <t>Identificación de población objetivo, destino y temporalidad de subsidios 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</si>
  <si>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</si>
  <si>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</si>
  <si>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</si>
  <si>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</si>
  <si>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</si>
  <si>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SÍ</t>
  </si>
  <si>
    <r>
      <t xml:space="preserve">Nombre de la Cuenta </t>
    </r>
    <r>
      <rPr>
        <sz val="10"/>
        <rFont val="Arial"/>
        <family val="2"/>
      </rPr>
      <t>(4)</t>
    </r>
  </si>
  <si>
    <r>
      <t xml:space="preserve">Sumatoria 
</t>
    </r>
    <r>
      <rPr>
        <sz val="10"/>
        <rFont val="Arial"/>
        <family val="2"/>
      </rPr>
      <t>(7)</t>
    </r>
  </si>
  <si>
    <r>
      <t xml:space="preserve">Eliminación 
</t>
    </r>
    <r>
      <rPr>
        <sz val="10"/>
        <rFont val="Arial"/>
        <family val="2"/>
      </rPr>
      <t>(8)</t>
    </r>
  </si>
  <si>
    <r>
      <t xml:space="preserve">Consolidación
</t>
    </r>
    <r>
      <rPr>
        <sz val="10"/>
        <rFont val="Arial"/>
        <family val="2"/>
      </rPr>
      <t>(9)</t>
    </r>
  </si>
  <si>
    <r>
      <t xml:space="preserve">Origen 
</t>
    </r>
    <r>
      <rPr>
        <sz val="10"/>
        <rFont val="Arial"/>
        <family val="2"/>
      </rPr>
      <t>(5)</t>
    </r>
  </si>
  <si>
    <r>
      <t xml:space="preserve">Aplicación 
</t>
    </r>
    <r>
      <rPr>
        <sz val="10"/>
        <rFont val="Arial"/>
        <family val="2"/>
      </rPr>
      <t>(6)</t>
    </r>
  </si>
  <si>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(10)</t>
    </r>
  </si>
  <si>
    <r>
      <t>Formato 2</t>
    </r>
    <r>
      <rPr>
        <sz val="10"/>
        <color theme="1"/>
        <rFont val="Arial"/>
        <family val="2"/>
      </rPr>
      <t>     </t>
    </r>
    <r>
      <rPr>
        <b/>
        <sz val="10"/>
        <color theme="1"/>
        <rFont val="Arial"/>
        <family val="2"/>
      </rPr>
      <t>Informe Analítico de la Deuda Pública y Otros Pasivos - LDF</t>
    </r>
  </si>
  <si>
    <t>*1     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</si>
  <si>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*2     Se refiere al valor del Bono Cupón Cero que respalda el pago de los créditos asociados al mismo (Activo).</t>
  </si>
  <si>
    <r>
      <t>Formato 3</t>
    </r>
    <r>
      <rPr>
        <sz val="10"/>
        <color theme="1"/>
        <rFont val="Arial"/>
        <family val="2"/>
      </rPr>
      <t>    </t>
    </r>
    <r>
      <rPr>
        <b/>
        <sz val="10"/>
        <color theme="1"/>
        <rFont val="Arial"/>
        <family val="2"/>
      </rPr>
      <t>Informe Analítico de Obligaciones Diferentes de Financiamientos - LDF</t>
    </r>
  </si>
  <si>
    <t>Monto promedio mensual del pago de la contraprestación correspondiente al pago de inversión (j)</t>
  </si>
  <si>
    <t>Aportación promedio realizada por la Entidad Federativa durante los 5 ejercicios previos, para infraestructura dañada por desastres naturales (n)</t>
  </si>
  <si>
    <t>Costo promedio de los últimos 5 ejercicios de la reconstrucción de infraestructura dañada por desastres naturales (p)</t>
  </si>
  <si>
    <t>Descripción de riesgos relevantes y propuestas de acción para enfrentarlos (v)</t>
  </si>
  <si>
    <t>Resultados de ejercicios fiscales anteriores y el ejercicio fiscal en cuestión(w)</t>
  </si>
  <si>
    <t>Balance Presupuestario de Recursos Disponibles, en caso de ser negativo</t>
  </si>
  <si>
    <t>Razones excepcionales que justifican el Balance Presupuestario de Recursos Disponibles negativo (y)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</si>
  <si>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</si>
  <si>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</si>
  <si>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</si>
  <si>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Previsiones salariales y económicas para cubrir incrementos salariales, creación de plazas y otros (dd)</t>
  </si>
  <si>
    <t>Monto de Ingresos Excedentes derivados de ILD destinados al fin del A.14, fracción I de la LDF (ff)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</si>
  <si>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</si>
  <si>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</si>
  <si>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</si>
  <si>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Análisis Costo-Beneficio para programas o proyectos de inversión mayores a 10 millones de UDIS (jj)</t>
  </si>
  <si>
    <t>Análisis de conveniencia y análisis de transferencia de riesgos de los proyectos APPs (kk)</t>
  </si>
  <si>
    <t>Art. Noveno Transitorio de la LDF</t>
  </si>
  <si>
    <r>
      <t xml:space="preserve">Cuenta Pública 2018
Estado de Actividades Comparativo 
</t>
    </r>
    <r>
      <rPr>
        <sz val="14"/>
        <rFont val="Arial"/>
        <family val="2"/>
      </rPr>
      <t>(Pesos)</t>
    </r>
  </si>
  <si>
    <t>Cuenta Pública 2018
Estado de Variación en la Hacienda Pública
 (Pesos)</t>
  </si>
  <si>
    <r>
      <t xml:space="preserve">Cuenta Pública 2018
Estado de Flujos de Efectivo 
</t>
    </r>
    <r>
      <rPr>
        <sz val="11"/>
        <rFont val="Arial"/>
        <family val="2"/>
      </rPr>
      <t>(Pesos)</t>
    </r>
  </si>
  <si>
    <r>
      <t xml:space="preserve">Cuenta Pública 2018
Estado Analítico del Activo
</t>
    </r>
    <r>
      <rPr>
        <sz val="12"/>
        <rFont val="Arial"/>
        <family val="2"/>
      </rPr>
      <t xml:space="preserve"> (Pesos)</t>
    </r>
  </si>
  <si>
    <r>
      <t xml:space="preserve">Cuenta Pública 2018
Estado Analítico de la Deuda y Otros Pasivos
 </t>
    </r>
    <r>
      <rPr>
        <sz val="11"/>
        <color indexed="8"/>
        <rFont val="Arial"/>
        <family val="2"/>
      </rPr>
      <t>(Pesos)</t>
    </r>
  </si>
  <si>
    <r>
      <t xml:space="preserve">Estado de Variación en la Hacienda Pública Consolidado
</t>
    </r>
    <r>
      <rPr>
        <sz val="12"/>
        <rFont val="Arial"/>
        <family val="2"/>
      </rPr>
      <t>(Pesos)</t>
    </r>
  </si>
  <si>
    <t xml:space="preserve"> (Pesos)</t>
  </si>
  <si>
    <r>
      <t>Exceso o
Insuficiencia en la
Actualización de la
Hacienda Pública /
Patrimonio</t>
    </r>
    <r>
      <rPr>
        <sz val="8"/>
        <rFont val="Arial"/>
        <family val="2"/>
      </rPr>
      <t xml:space="preserve"> (7)</t>
    </r>
  </si>
  <si>
    <r>
      <t>Total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(8)</t>
    </r>
  </si>
  <si>
    <r>
      <t xml:space="preserve">Exceso o
Insuficiencia en la
Actualización de la
Hacienda Pública /
Patrimonio </t>
    </r>
    <r>
      <rPr>
        <sz val="8"/>
        <rFont val="Arial"/>
        <family val="2"/>
      </rPr>
      <t>(7)</t>
    </r>
  </si>
  <si>
    <r>
      <t xml:space="preserve"> Al _31_de_DICIEMBRE_ de 2018 </t>
    </r>
    <r>
      <rPr>
        <sz val="8"/>
        <rFont val="Arial"/>
        <family val="2"/>
      </rPr>
      <t>(2)</t>
    </r>
  </si>
  <si>
    <r>
      <t>Entidad Municipal:</t>
    </r>
    <r>
      <rPr>
        <b/>
        <sz val="8"/>
        <rFont val="Arial"/>
        <family val="2"/>
      </rPr>
      <t xml:space="preserve"> (1) JOCOTITLÁN, 028</t>
    </r>
  </si>
  <si>
    <t>SUELDOS Y SALARIOS POR PAGAR</t>
  </si>
  <si>
    <t>PROVEEDORES POR PAGAR A CORTO PLAZO</t>
  </si>
  <si>
    <t>RETENCIONES Y CONTRIBUCIONES POR PAGAR A CORTO PLAZO</t>
  </si>
  <si>
    <t>OTRAS CUENTAS POR PAGAR A CORTO PLAZO</t>
  </si>
  <si>
    <t>OTROS DOCUMENTOS POPR PAGAR A CORTO PLAZO</t>
  </si>
  <si>
    <t>S I N  M O V I M I E N T O</t>
  </si>
  <si>
    <t>Entidad Municipal: (1) JOCOTITLAN, 028</t>
  </si>
  <si>
    <t>Entidad Municipal:'(1)_JOCOTITLÁN, 028____________________________________</t>
  </si>
  <si>
    <r>
      <t xml:space="preserve"> Del _1_de_ENERO_ al _31_DE_DICIEMBRE_ de 2018 </t>
    </r>
    <r>
      <rPr>
        <sz val="8"/>
        <rFont val="Arial"/>
        <family val="2"/>
      </rPr>
      <t>(2)</t>
    </r>
  </si>
  <si>
    <t>(1) _JOCOTITLÁN, 028_</t>
  </si>
  <si>
    <r>
      <t xml:space="preserve">  Del _1_ de  _ENERO______ al _31_ de _DICIEMBRE_ de 2018</t>
    </r>
    <r>
      <rPr>
        <sz val="8"/>
        <rFont val="Arial"/>
        <family val="2"/>
      </rPr>
      <t xml:space="preserve"> (2)</t>
    </r>
  </si>
  <si>
    <r>
      <t xml:space="preserve"> Del _1_de_Enero_al_31_de_Diciembre_ de 2018 </t>
    </r>
    <r>
      <rPr>
        <sz val="8"/>
        <rFont val="Arial"/>
        <family val="2"/>
      </rPr>
      <t>(2)</t>
    </r>
  </si>
  <si>
    <t>Entidad Municipal: (1)  JOCOTITLÁN, 028</t>
  </si>
  <si>
    <t>Del _1 _de_Enero_  al _31_de_Diciembre_de 2018 (2)</t>
  </si>
  <si>
    <r>
      <t xml:space="preserve">Entidad Municipal:_JOCOTITLÁN, 028___ 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(1)</t>
    </r>
  </si>
  <si>
    <t>AYUNTAMIENTO DE JOCOTITLÁN (a)</t>
  </si>
  <si>
    <t xml:space="preserve">IVÁN DE JESÚS ESQUER CRUZ </t>
  </si>
  <si>
    <t xml:space="preserve">PRESIDENTE MUNICIPAL </t>
  </si>
  <si>
    <t xml:space="preserve">SÍNDICO MUNICIPAL </t>
  </si>
  <si>
    <t xml:space="preserve">PROFR. IVÁN GÓMEZ GÓMEZ </t>
  </si>
  <si>
    <t xml:space="preserve">SECRETARIO </t>
  </si>
  <si>
    <t xml:space="preserve">DRA. EN A. MARÍA TERESA GARDUÑO MANJARREZ </t>
  </si>
  <si>
    <t xml:space="preserve">TESORERO MUNICIPAL </t>
  </si>
  <si>
    <t>_____________________________________</t>
  </si>
  <si>
    <t xml:space="preserve">       LIC. VIOLETA CRUZ SÁNCHEZ </t>
  </si>
  <si>
    <t>REPRESENTA EL SALDO EN CAJA QUE CORRESPONDE A LOS CHEQUES DE CAJA QUE FUERON ENTREGADOS A LA ADMINISTRACION 2019-2021</t>
  </si>
  <si>
    <t xml:space="preserve">ESTE SALDO REPRESENTA LA DEUDA QUE TIENEN LOS ORGANISMOS MUNICIPALES (DIF, OPDAP E IMCUFIDE) POR LAS APORTACIONES AL ISSEMYM </t>
  </si>
  <si>
    <t>SIN COMENTARIO, NO APLICA</t>
  </si>
  <si>
    <t>LAS INVERSIONES FINANCIERAS SE CANCELARON POR TERMINO DE ADMINISTRACIÓN</t>
  </si>
  <si>
    <t>SE APLICARON LAS DEPRECIACIONES DE ACUERDO A LA LEY DE CONTABILIDAD GUBERNAMENTAL, SE UTILIZO EL METODO DE LINEA RECTA</t>
  </si>
  <si>
    <t>NO SE UTILIZARON LAS ESTIMACIONES EN ESTE EJERCICIO</t>
  </si>
  <si>
    <t>SIN COMENTARIOS, NO TIENE SALDO</t>
  </si>
  <si>
    <t>AGRUPA DEUDA A PROVEEDORES, RETENCIONES Y ANTICIPO DE PARTICIPACIONES QUE SE PAGARAN EN 2019</t>
  </si>
  <si>
    <t>AGRUPA EL TOTAL DE LOS INGRESOS DEL EJERCICIO 2018 POR RUBRO QUE SE ENCUENTRAN DESGLOSADOS EN EL ESTADO COMPARATIVO DE INGRESOS</t>
  </si>
  <si>
    <t>CORRESPONDE AL IMPORTE DE LAS PARTICIPACIONES ASI COMO EL INGRESO DE DIFERENTES PROGRAMAS FEDERALES</t>
  </si>
  <si>
    <t>AGRUPA SERVICIOS PERSONALES -SUELDOS AL PERSONAL, SERVICIOS GENERALES - PARA EL FUNCIONAMIENTO DEL AYUNTAMIENTO, TRANSFERENCIAS - APOYOS Y SUBSIDIOS A LOS ORGANISMOS MUNICIPALES, INVERSIÓN PÚBLICA - OBRA REALIZADA EN EL EJERCICIO.</t>
  </si>
  <si>
    <t>LA VARIACION A LA HACIENDA PÚBLICA ESTA REPRESENTADA POR EL RESULTADO DEL EJERCICIO Y DE EJERCICIOS ANTERIORES</t>
  </si>
  <si>
    <t xml:space="preserve">LA VARIACIÓN DE 2017 CON 2018, REPRESENTA EL SALDO EN CAJA NO EJERCIDO EN 2018 </t>
  </si>
  <si>
    <t>EXISTE DIFERENCIA ENTRE LOS INGRESOS Y LOS EGRESOS DEBIDO AL REGISTRO DEL PASIVO EN EL GASTO PRESUPUESTAL</t>
  </si>
  <si>
    <t>NO SE MANEJAN ESTAS CUENTAS</t>
  </si>
  <si>
    <t>SE RECAUDARON 275,541,875.39 , SE RECAUDO 6,058,527.39 MÁS QUE EL PRESUPUESTO APROBADO</t>
  </si>
  <si>
    <t>LOS EGRESOS REPRESENTAN MAS DE LO RECAUDADO DEBIDO AL REGISTRO DEL PASIVO</t>
  </si>
  <si>
    <t>LA INFORMACION FINANCIERA DE CADA PERIODO ES LA CORRECTA CON LA SALVEDAD DE QUE SE REGISTRARON PASIVOS QUE PUEDEN AFECTAR LA TOMA DE DECISIONES POSTERIORES</t>
  </si>
  <si>
    <r>
      <t xml:space="preserve">Periodo del _1_DE_ENERO_ al _31_ de _DICIEMBRE_DE_2018__ </t>
    </r>
    <r>
      <rPr>
        <b/>
        <sz val="8"/>
        <color indexed="8"/>
        <rFont val="Arial"/>
        <family val="2"/>
      </rPr>
      <t>(3)</t>
    </r>
  </si>
  <si>
    <t>EL ENTE ESTUVO OPERANDO DE FORMA NORMAL</t>
  </si>
  <si>
    <t>FISCALMENTE EL ENTE FUE CREADO EL 1 DE ENRO DE 1985, PERO NACIO COMO AYUNTAMIENTO EN 1820. EN LO QUE RESPECTA A SU ESTRUCTURA FUNCIONALSE HAN CREADO VARIAS DIRECCIONES.</t>
  </si>
  <si>
    <t>EL OBJETO ES PROPORCINAR SERVICIOS A LA COMUNIDAD, ACTIVIDAD PRINCIPAL OTORGAR SERVICIOS PUBLICOS Y COBRO DE LOS DIVERSOS IMPUESTOS Y DERECHOS, EJERCICIO FISCAL 2018, REGIMEN JURIDICO LEYES FEDERALES, LOCALES Y BANDO MUNICIPAL, OBLIGACIONES FISCALES: RETENCIONES Y ENTERO DE LAS MISMAS, ESTRUCTURA ORGANIZACIONAL BÁSICA: ORGANIGRAMA FUNCIONAL, FIDEICOMISOS: NO APLICA</t>
  </si>
  <si>
    <t>LA NORMATIVIDAD DE LA CONAC, LEY GENERAL DE CONTABILIDAD GUBERMENTAL Y POSTULADOS BÁSICOS DE CONTABILIDAD</t>
  </si>
  <si>
    <t>LAS QUE MARCAN LA LEY GENERAL DE CONTABILIDAD GUBERNAMENTAL Y LOS POSTULADOS BÁSICOS</t>
  </si>
  <si>
    <t>SE APLICAN LOS PORCENTAJES DE DEPRECIACIÓN QUE MARCA EL MANUAL DE CONTABILIDAD</t>
  </si>
  <si>
    <t>NO APLICA PARA EL MUNICIPIO POR NO EXISTIR</t>
  </si>
  <si>
    <t>LOS INGRESOS PROPIOS REPRESENTAN EL 8% DE LO RECAUDADO, LA DIFERENCIA ES POR PARTICIPACIONES Y APORTACIONES Y ALGUNOS PROGRAMAS ESTATALES</t>
  </si>
  <si>
    <t>NO TENEMOS DEUDA PÚBLICA, SOLO EL PASIVO A PROVEEDORES Y RETENCIONES POR PAGAR</t>
  </si>
  <si>
    <t>NO SE HA CONTRATADO NINGUNA CALIFICADORA PARA EL EFECTO</t>
  </si>
  <si>
    <t>SE HA CUMPLIDO CON LOS INDICADORES DE DESEMPEÑO CON CALIFICACIONES DE ADECUADO, BUENO Y SUFICIENTE</t>
  </si>
  <si>
    <t>LA INFORMACION FINANCIERA SE ELABORA EN FORMA GLOBAL</t>
  </si>
  <si>
    <t>NO SE REGISTRAN EVENTOS POSTERIORES</t>
  </si>
  <si>
    <t>NO EXISTEN PARTES RELACIONADAS QUE INCIDAN EN LAS DECISIONES FINANCIERAS Y OPERATIVAS</t>
  </si>
  <si>
    <t>LA LEYENDA DE "BAJO PROTESTA DE DECIR VERDAD….." A LA FECHA SE PLASMADO EN LOS ESTADOS FINANCEROS MENSUALES 2018</t>
  </si>
  <si>
    <r>
      <t xml:space="preserve">MUNICIPIO DE JOCOTITLÁN, 028 </t>
    </r>
    <r>
      <rPr>
        <b/>
        <sz val="8"/>
        <color indexed="8"/>
        <rFont val="Arial"/>
        <family val="2"/>
      </rPr>
      <t>(2)</t>
    </r>
  </si>
  <si>
    <r>
      <t>Entidad Municipal:</t>
    </r>
    <r>
      <rPr>
        <sz val="8"/>
        <rFont val="Arial"/>
        <family val="2"/>
      </rPr>
      <t xml:space="preserve"> (1)     JOCOTITLAN 028</t>
    </r>
  </si>
  <si>
    <r>
      <t xml:space="preserve"> Del 01 de Enero  al 31  de Diciembre de 2018</t>
    </r>
    <r>
      <rPr>
        <sz val="8"/>
        <rFont val="Arial"/>
        <family val="2"/>
      </rPr>
      <t xml:space="preserve"> (2)</t>
    </r>
  </si>
  <si>
    <r>
      <t xml:space="preserve">Entidad Municipal: </t>
    </r>
    <r>
      <rPr>
        <sz val="8"/>
        <rFont val="Arial"/>
        <family val="2"/>
      </rPr>
      <t>(1)   JOCOTITLAN 028</t>
    </r>
  </si>
  <si>
    <t xml:space="preserve">  Del 01 de Enero  al  31 de Diciembre de 2018 (2)</t>
  </si>
  <si>
    <r>
      <t>Entidad Municipal:</t>
    </r>
    <r>
      <rPr>
        <sz val="10"/>
        <rFont val="Arial"/>
        <family val="2"/>
      </rPr>
      <t>(1)     JOCOTITLAN 028</t>
    </r>
  </si>
  <si>
    <r>
      <t xml:space="preserve"> Del 01 de Enero al 31 de Diciembre de 2018 </t>
    </r>
    <r>
      <rPr>
        <sz val="9"/>
        <rFont val="Arial"/>
        <family val="2"/>
      </rPr>
      <t>(2)</t>
    </r>
  </si>
  <si>
    <r>
      <t xml:space="preserve">Entidad Municipal: </t>
    </r>
    <r>
      <rPr>
        <sz val="8"/>
        <rFont val="Arial"/>
        <family val="2"/>
      </rPr>
      <t>(1)             JOCOTITLAN 028</t>
    </r>
  </si>
  <si>
    <t>Del 01 de Enero  al  31 de Diciembre de 2018 (2)</t>
  </si>
  <si>
    <r>
      <t xml:space="preserve">Entidad Municipal: </t>
    </r>
    <r>
      <rPr>
        <sz val="8"/>
        <rFont val="Arial"/>
        <family val="2"/>
      </rPr>
      <t>(1)       JOCOTITLAN 028</t>
    </r>
  </si>
  <si>
    <r>
      <t>Del 01 de Enero  al 31 de Diciembre de 2018</t>
    </r>
    <r>
      <rPr>
        <sz val="8"/>
        <rFont val="Arial"/>
        <family val="2"/>
      </rPr>
      <t xml:space="preserve"> (2)</t>
    </r>
  </si>
  <si>
    <r>
      <rPr>
        <b/>
        <sz val="11"/>
        <color indexed="8"/>
        <rFont val="Calibri"/>
        <family val="2"/>
      </rPr>
      <t>Entidad Municipal</t>
    </r>
    <r>
      <rPr>
        <sz val="11"/>
        <color indexed="8"/>
        <rFont val="Calibri"/>
        <family val="2"/>
      </rPr>
      <t xml:space="preserve">: </t>
    </r>
    <r>
      <rPr>
        <sz val="8"/>
        <color indexed="8"/>
        <rFont val="Arial"/>
        <family val="2"/>
      </rPr>
      <t>(1)     JOCOTITLAN 028</t>
    </r>
  </si>
  <si>
    <r>
      <t xml:space="preserve">Del 01 de Enero al 31 de Diciembre de 2018 </t>
    </r>
    <r>
      <rPr>
        <sz val="8"/>
        <color indexed="8"/>
        <rFont val="Arial"/>
        <family val="2"/>
      </rPr>
      <t>(2)</t>
    </r>
    <r>
      <rPr>
        <sz val="11"/>
        <color indexed="8"/>
        <rFont val="Calibri"/>
        <family val="2"/>
      </rPr>
      <t xml:space="preserve">                       </t>
    </r>
  </si>
  <si>
    <t>AYUNTAMIENTO DE JOCOTITLAN 028</t>
  </si>
  <si>
    <t>I-260,307,837.30                               E-260,307,837.30</t>
  </si>
  <si>
    <t>I- 269,483,348.00      E- 269,483,348.00</t>
  </si>
  <si>
    <t>I- 275,541,875.39     E- 284590,870.00</t>
  </si>
  <si>
    <t>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</si>
</sst>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76" formatCode="#,###.00,"/>
    <numFmt numFmtId="177" formatCode="&quot;$&quot;#,##0.0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sz val="12"/>
      <name val="CG Omega"/>
      <family val="2"/>
    </font>
    <font>
      <vertAlign val="superscript"/>
      <sz val="10"/>
      <name val="Arial"/>
      <family val="2"/>
    </font>
    <font>
      <b/>
      <sz val="12"/>
      <name val="CG Omega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1"/>
      <name val="Calibri"/>
      <family val="2"/>
    </font>
    <font>
      <b/>
      <sz val="6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color indexed="9"/>
      <name val="Arial"/>
      <family val="2"/>
    </font>
    <font>
      <sz val="16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hadow/>
      <sz val="24"/>
      <color rgb="FF000000"/>
      <name val="Calibri"/>
      <family val="2"/>
      <scheme val="minor"/>
    </font>
    <font>
      <b/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5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double">
        <color indexed="64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double">
        <color indexed="64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double">
        <color indexed="64"/>
      </right>
      <top/>
      <bottom/>
      <diagonal/>
    </border>
    <border>
      <left style="thin">
        <color indexed="55"/>
      </left>
      <right/>
      <top/>
      <bottom style="double">
        <color indexed="64"/>
      </bottom>
      <diagonal/>
    </border>
    <border>
      <left/>
      <right style="thin">
        <color indexed="55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theme="0" tint="-0.499984740745262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/>
      <diagonal/>
    </border>
    <border>
      <left style="thin">
        <color theme="0" tint="-0.34998626667073579"/>
      </left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 style="thin">
        <color indexed="55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/>
      <diagonal/>
    </border>
    <border>
      <left style="double">
        <color auto="1"/>
      </left>
      <right style="thin">
        <color theme="0" tint="-0.34998626667073579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/>
      <right style="double">
        <color indexed="64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/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rgb="FFCDD4C1"/>
      </left>
      <right style="thin">
        <color rgb="FFCDD4C1"/>
      </right>
      <top/>
      <bottom style="thin">
        <color rgb="FFCDD4C1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rgb="FFCDD4C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/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theme="0" tint="-0.24994659260841701"/>
      </bottom>
      <diagonal/>
    </border>
    <border>
      <left/>
      <right style="thin">
        <color rgb="FF000000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rgb="FF000000"/>
      </right>
      <top style="thin">
        <color theme="0" tint="-0.2499465926084170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46" fillId="0" borderId="0">
      <alignment vertical="top"/>
    </xf>
    <xf numFmtId="0" fontId="1" fillId="0" borderId="0"/>
    <xf numFmtId="0" fontId="46" fillId="0" borderId="0">
      <alignment vertical="top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5">
    <xf numFmtId="0" fontId="0" fillId="0" borderId="0" xfId="0"/>
    <xf numFmtId="0" fontId="0" fillId="0" borderId="0" xfId="0" applyProtection="1"/>
    <xf numFmtId="0" fontId="3" fillId="2" borderId="4" xfId="2" applyFont="1" applyFill="1" applyBorder="1" applyAlignment="1" applyProtection="1">
      <alignment horizontal="left"/>
      <protection locked="0"/>
    </xf>
    <xf numFmtId="0" fontId="2" fillId="2" borderId="0" xfId="2" applyFont="1" applyFill="1" applyBorder="1" applyAlignment="1" applyProtection="1">
      <protection locked="0"/>
    </xf>
    <xf numFmtId="0" fontId="3" fillId="2" borderId="5" xfId="2" applyFont="1" applyFill="1" applyBorder="1" applyAlignment="1" applyProtection="1">
      <alignment horizontal="right" vertical="top"/>
      <protection locked="0"/>
    </xf>
    <xf numFmtId="0" fontId="0" fillId="0" borderId="9" xfId="0" applyBorder="1" applyProtection="1"/>
    <xf numFmtId="49" fontId="7" fillId="3" borderId="15" xfId="3" applyNumberFormat="1" applyFont="1" applyFill="1" applyBorder="1" applyAlignment="1" applyProtection="1">
      <alignment horizont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0" xfId="2" applyFont="1" applyFill="1" applyAlignment="1" applyProtection="1">
      <alignment horizontal="left" vertical="center" indent="1"/>
    </xf>
    <xf numFmtId="49" fontId="9" fillId="0" borderId="15" xfId="3" applyNumberFormat="1" applyFont="1" applyFill="1" applyBorder="1" applyAlignment="1" applyProtection="1">
      <alignment horizontal="center"/>
    </xf>
    <xf numFmtId="0" fontId="9" fillId="0" borderId="0" xfId="2" applyFont="1" applyFill="1" applyBorder="1" applyAlignment="1" applyProtection="1">
      <alignment horizontal="left" vertical="center" indent="1"/>
    </xf>
    <xf numFmtId="0" fontId="9" fillId="0" borderId="0" xfId="2" applyFont="1" applyFill="1" applyAlignment="1" applyProtection="1">
      <alignment horizontal="left" vertical="center" indent="1"/>
    </xf>
    <xf numFmtId="0" fontId="9" fillId="0" borderId="0" xfId="2" applyFont="1" applyFill="1" applyAlignment="1" applyProtection="1">
      <alignment horizontal="left" vertical="center" wrapText="1" indent="1"/>
    </xf>
    <xf numFmtId="0" fontId="7" fillId="3" borderId="0" xfId="2" applyFont="1" applyFill="1" applyAlignment="1" applyProtection="1">
      <alignment horizontal="left" vertical="center" wrapText="1" indent="1"/>
    </xf>
    <xf numFmtId="49" fontId="7" fillId="3" borderId="15" xfId="3" applyNumberFormat="1" applyFont="1" applyFill="1" applyBorder="1" applyAlignment="1" applyProtection="1">
      <alignment horizontal="center" vertical="center"/>
    </xf>
    <xf numFmtId="49" fontId="9" fillId="0" borderId="15" xfId="3" applyNumberFormat="1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>
      <alignment horizontal="right"/>
    </xf>
    <xf numFmtId="49" fontId="7" fillId="0" borderId="15" xfId="3" applyNumberFormat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left" vertical="center" indent="1"/>
    </xf>
    <xf numFmtId="0" fontId="10" fillId="0" borderId="0" xfId="2" applyFont="1" applyFill="1" applyAlignment="1" applyProtection="1">
      <alignment vertical="center"/>
    </xf>
    <xf numFmtId="0" fontId="7" fillId="3" borderId="0" xfId="2" applyFont="1" applyFill="1" applyAlignment="1" applyProtection="1">
      <alignment horizontal="right" vertical="center" indent="1"/>
    </xf>
    <xf numFmtId="49" fontId="9" fillId="0" borderId="0" xfId="2" applyNumberFormat="1" applyFont="1" applyFill="1" applyBorder="1" applyAlignment="1" applyProtection="1">
      <alignment horizontal="left" vertical="center" indent="1"/>
    </xf>
    <xf numFmtId="0" fontId="7" fillId="3" borderId="0" xfId="2" applyFont="1" applyFill="1" applyAlignment="1" applyProtection="1">
      <alignment horizontal="left" indent="1"/>
    </xf>
    <xf numFmtId="0" fontId="0" fillId="0" borderId="4" xfId="0" applyBorder="1" applyProtection="1"/>
    <xf numFmtId="0" fontId="0" fillId="0" borderId="16" xfId="0" applyBorder="1" applyProtection="1"/>
    <xf numFmtId="0" fontId="7" fillId="3" borderId="19" xfId="2" applyFont="1" applyFill="1" applyBorder="1" applyAlignment="1" applyProtection="1">
      <alignment horizontal="right"/>
    </xf>
    <xf numFmtId="0" fontId="0" fillId="0" borderId="0" xfId="0" applyBorder="1" applyProtection="1"/>
    <xf numFmtId="0" fontId="7" fillId="3" borderId="20" xfId="2" applyFont="1" applyFill="1" applyBorder="1" applyAlignment="1" applyProtection="1">
      <alignment horizontal="right" vertical="center" indent="1"/>
    </xf>
    <xf numFmtId="0" fontId="0" fillId="0" borderId="22" xfId="0" applyBorder="1" applyProtection="1"/>
    <xf numFmtId="0" fontId="8" fillId="3" borderId="23" xfId="0" applyFont="1" applyFill="1" applyBorder="1" applyAlignment="1" applyProtection="1">
      <alignment horizontal="right"/>
    </xf>
    <xf numFmtId="0" fontId="8" fillId="3" borderId="24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/>
    </xf>
    <xf numFmtId="0" fontId="2" fillId="0" borderId="0" xfId="24" applyFont="1" applyBorder="1" applyProtection="1"/>
    <xf numFmtId="0" fontId="2" fillId="0" borderId="0" xfId="2"/>
    <xf numFmtId="0" fontId="3" fillId="0" borderId="4" xfId="24" applyFont="1" applyFill="1" applyBorder="1" applyAlignment="1" applyProtection="1">
      <alignment horizontal="left"/>
      <protection locked="0"/>
    </xf>
    <xf numFmtId="0" fontId="2" fillId="2" borderId="0" xfId="24" applyFont="1" applyFill="1" applyBorder="1" applyAlignment="1" applyProtection="1">
      <alignment horizontal="center"/>
    </xf>
    <xf numFmtId="0" fontId="2" fillId="2" borderId="0" xfId="24" applyFont="1" applyFill="1" applyBorder="1" applyAlignment="1" applyProtection="1"/>
    <xf numFmtId="0" fontId="2" fillId="2" borderId="0" xfId="24" applyFont="1" applyFill="1" applyBorder="1" applyAlignment="1" applyProtection="1">
      <protection locked="0"/>
    </xf>
    <xf numFmtId="0" fontId="3" fillId="2" borderId="5" xfId="24" applyFont="1" applyFill="1" applyBorder="1" applyAlignment="1" applyProtection="1">
      <alignment horizontal="right" vertical="top"/>
      <protection locked="0"/>
    </xf>
    <xf numFmtId="0" fontId="2" fillId="0" borderId="0" xfId="2" applyFill="1"/>
    <xf numFmtId="0" fontId="4" fillId="0" borderId="0" xfId="24" applyFont="1" applyFill="1" applyProtection="1"/>
    <xf numFmtId="0" fontId="9" fillId="0" borderId="0" xfId="24" applyFont="1" applyBorder="1" applyAlignment="1" applyProtection="1">
      <alignment vertical="center"/>
    </xf>
    <xf numFmtId="0" fontId="2" fillId="0" borderId="6" xfId="24" applyFont="1" applyFill="1" applyBorder="1" applyAlignment="1" applyProtection="1"/>
    <xf numFmtId="0" fontId="2" fillId="0" borderId="7" xfId="24" applyFont="1" applyFill="1" applyBorder="1" applyAlignment="1" applyProtection="1"/>
    <xf numFmtId="0" fontId="2" fillId="2" borderId="7" xfId="24" applyFont="1" applyFill="1" applyBorder="1" applyAlignment="1" applyProtection="1"/>
    <xf numFmtId="0" fontId="2" fillId="2" borderId="8" xfId="24" applyFont="1" applyFill="1" applyBorder="1" applyAlignment="1" applyProtection="1"/>
    <xf numFmtId="0" fontId="9" fillId="0" borderId="0" xfId="24" applyFont="1" applyBorder="1" applyProtection="1"/>
    <xf numFmtId="0" fontId="9" fillId="0" borderId="0" xfId="24" applyFont="1" applyFill="1" applyProtection="1"/>
    <xf numFmtId="0" fontId="9" fillId="0" borderId="0" xfId="24" applyFont="1" applyFill="1" applyBorder="1" applyAlignment="1" applyProtection="1">
      <alignment vertical="center"/>
    </xf>
    <xf numFmtId="0" fontId="9" fillId="2" borderId="0" xfId="24" applyFont="1" applyFill="1" applyBorder="1" applyAlignment="1" applyProtection="1">
      <alignment vertical="center"/>
    </xf>
    <xf numFmtId="0" fontId="13" fillId="2" borderId="0" xfId="24" applyFont="1" applyFill="1" applyBorder="1" applyAlignment="1" applyProtection="1">
      <alignment horizontal="center" vertical="center"/>
    </xf>
    <xf numFmtId="3" fontId="9" fillId="2" borderId="0" xfId="24" applyNumberFormat="1" applyFont="1" applyFill="1" applyBorder="1" applyProtection="1"/>
    <xf numFmtId="0" fontId="9" fillId="0" borderId="0" xfId="24" applyFont="1" applyFill="1" applyBorder="1" applyProtection="1"/>
    <xf numFmtId="0" fontId="4" fillId="0" borderId="0" xfId="24" applyFont="1" applyFill="1" applyBorder="1" applyProtection="1"/>
    <xf numFmtId="1" fontId="13" fillId="2" borderId="32" xfId="24" applyNumberFormat="1" applyFont="1" applyFill="1" applyBorder="1" applyAlignment="1" applyProtection="1">
      <alignment horizontal="center" vertical="center" wrapText="1"/>
    </xf>
    <xf numFmtId="1" fontId="13" fillId="2" borderId="33" xfId="24" applyNumberFormat="1" applyFont="1" applyFill="1" applyBorder="1" applyAlignment="1" applyProtection="1">
      <alignment horizontal="center" vertical="center" wrapText="1"/>
    </xf>
    <xf numFmtId="0" fontId="2" fillId="0" borderId="0" xfId="24" applyFont="1" applyBorder="1" applyAlignment="1" applyProtection="1">
      <alignment vertical="center"/>
    </xf>
    <xf numFmtId="0" fontId="2" fillId="0" borderId="0" xfId="24" applyFont="1" applyFill="1" applyBorder="1" applyAlignment="1" applyProtection="1">
      <alignment vertical="center"/>
    </xf>
    <xf numFmtId="0" fontId="14" fillId="0" borderId="0" xfId="24" applyFont="1" applyFill="1" applyBorder="1" applyAlignment="1" applyProtection="1">
      <alignment vertical="center"/>
    </xf>
    <xf numFmtId="3" fontId="14" fillId="0" borderId="0" xfId="24" applyNumberFormat="1" applyFont="1" applyFill="1" applyBorder="1" applyAlignment="1" applyProtection="1">
      <alignment vertical="center"/>
    </xf>
    <xf numFmtId="0" fontId="2" fillId="0" borderId="0" xfId="24" applyFont="1" applyFill="1" applyBorder="1" applyProtection="1"/>
    <xf numFmtId="49" fontId="7" fillId="3" borderId="36" xfId="3" applyNumberFormat="1" applyFont="1" applyFill="1" applyBorder="1" applyAlignment="1" applyProtection="1">
      <alignment horizontal="center"/>
    </xf>
    <xf numFmtId="0" fontId="7" fillId="3" borderId="2" xfId="2" applyFont="1" applyFill="1" applyBorder="1" applyAlignment="1" applyProtection="1">
      <alignment horizontal="left" vertical="center" indent="1"/>
    </xf>
    <xf numFmtId="0" fontId="9" fillId="0" borderId="0" xfId="2" applyFont="1" applyFill="1" applyBorder="1" applyAlignment="1" applyProtection="1">
      <alignment horizontal="left" vertical="center" wrapText="1" indent="1"/>
    </xf>
    <xf numFmtId="0" fontId="7" fillId="3" borderId="0" xfId="2" applyFont="1" applyFill="1" applyBorder="1" applyAlignment="1" applyProtection="1">
      <alignment horizontal="left" vertical="center" wrapText="1" indent="1"/>
    </xf>
    <xf numFmtId="49" fontId="7" fillId="3" borderId="15" xfId="2" applyNumberFormat="1" applyFont="1" applyFill="1" applyBorder="1" applyAlignment="1" applyProtection="1">
      <alignment horizontal="center"/>
    </xf>
    <xf numFmtId="49" fontId="9" fillId="0" borderId="15" xfId="2" applyNumberFormat="1" applyFont="1" applyFill="1" applyBorder="1" applyAlignment="1" applyProtection="1">
      <alignment horizontal="center"/>
    </xf>
    <xf numFmtId="49" fontId="7" fillId="3" borderId="15" xfId="2" applyNumberFormat="1" applyFont="1" applyFill="1" applyBorder="1" applyAlignment="1" applyProtection="1">
      <alignment horizontal="center" vertical="center"/>
    </xf>
    <xf numFmtId="49" fontId="9" fillId="0" borderId="15" xfId="2" applyNumberFormat="1" applyFont="1" applyFill="1" applyBorder="1" applyAlignment="1" applyProtection="1">
      <alignment horizontal="center" vertical="center"/>
    </xf>
    <xf numFmtId="49" fontId="7" fillId="0" borderId="15" xfId="2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right" vertical="center" indent="1"/>
    </xf>
    <xf numFmtId="0" fontId="7" fillId="3" borderId="0" xfId="2" applyFont="1" applyFill="1" applyBorder="1" applyAlignment="1" applyProtection="1">
      <alignment horizontal="left" indent="1"/>
    </xf>
    <xf numFmtId="0" fontId="0" fillId="0" borderId="15" xfId="0" applyBorder="1" applyProtection="1"/>
    <xf numFmtId="0" fontId="0" fillId="0" borderId="40" xfId="0" applyBorder="1" applyProtection="1"/>
    <xf numFmtId="0" fontId="2" fillId="0" borderId="0" xfId="24" applyAlignment="1" applyProtection="1"/>
    <xf numFmtId="0" fontId="2" fillId="0" borderId="0" xfId="24" applyFill="1" applyBorder="1" applyAlignment="1" applyProtection="1"/>
    <xf numFmtId="0" fontId="2" fillId="0" borderId="0" xfId="24" applyFont="1" applyBorder="1" applyAlignment="1" applyProtection="1">
      <alignment vertical="top"/>
    </xf>
    <xf numFmtId="0" fontId="2" fillId="0" borderId="0" xfId="24" applyFont="1" applyBorder="1" applyAlignment="1" applyProtection="1"/>
    <xf numFmtId="0" fontId="3" fillId="0" borderId="0" xfId="24" applyFont="1" applyBorder="1" applyAlignment="1" applyProtection="1"/>
    <xf numFmtId="0" fontId="2" fillId="0" borderId="0" xfId="24" applyFont="1" applyBorder="1" applyAlignment="1" applyProtection="1">
      <alignment vertical="top" wrapText="1"/>
    </xf>
    <xf numFmtId="0" fontId="16" fillId="0" borderId="0" xfId="24" applyFont="1" applyAlignment="1"/>
    <xf numFmtId="0" fontId="17" fillId="2" borderId="4" xfId="24" applyFont="1" applyFill="1" applyBorder="1" applyAlignment="1" applyProtection="1">
      <alignment horizontal="center" vertical="top"/>
    </xf>
    <xf numFmtId="0" fontId="17" fillId="2" borderId="0" xfId="24" applyFont="1" applyFill="1" applyBorder="1" applyAlignment="1" applyProtection="1">
      <alignment horizontal="center" vertical="top"/>
    </xf>
    <xf numFmtId="0" fontId="17" fillId="2" borderId="0" xfId="24" applyFont="1" applyFill="1" applyBorder="1" applyAlignment="1" applyProtection="1">
      <alignment horizontal="center" vertical="top" wrapText="1"/>
    </xf>
    <xf numFmtId="0" fontId="17" fillId="2" borderId="5" xfId="24" applyFont="1" applyFill="1" applyBorder="1" applyAlignment="1" applyProtection="1">
      <alignment horizontal="center" vertical="top"/>
    </xf>
    <xf numFmtId="0" fontId="3" fillId="2" borderId="4" xfId="24" applyFont="1" applyFill="1" applyBorder="1" applyAlignment="1" applyProtection="1">
      <alignment horizontal="right" vertical="top"/>
    </xf>
    <xf numFmtId="0" fontId="4" fillId="2" borderId="0" xfId="24" quotePrefix="1" applyFont="1" applyFill="1" applyBorder="1" applyAlignment="1" applyProtection="1">
      <alignment horizontal="left" vertical="top"/>
    </xf>
    <xf numFmtId="0" fontId="3" fillId="2" borderId="0" xfId="24" applyFont="1" applyFill="1" applyBorder="1" applyAlignment="1" applyProtection="1">
      <alignment horizontal="left" vertical="top"/>
      <protection locked="0"/>
    </xf>
    <xf numFmtId="0" fontId="18" fillId="2" borderId="0" xfId="24" applyFont="1" applyFill="1" applyBorder="1" applyAlignment="1" applyProtection="1">
      <alignment horizontal="center" vertical="top"/>
    </xf>
    <xf numFmtId="0" fontId="3" fillId="2" borderId="0" xfId="24" applyFont="1" applyFill="1" applyBorder="1" applyAlignment="1" applyProtection="1">
      <alignment horizontal="right" vertical="top"/>
    </xf>
    <xf numFmtId="0" fontId="3" fillId="2" borderId="0" xfId="24" applyFont="1" applyFill="1" applyBorder="1" applyAlignment="1" applyProtection="1">
      <alignment horizontal="right" vertical="top"/>
      <protection locked="0"/>
    </xf>
    <xf numFmtId="0" fontId="19" fillId="2" borderId="6" xfId="24" applyFont="1" applyFill="1" applyBorder="1" applyAlignment="1" applyProtection="1">
      <alignment horizontal="center" vertical="top"/>
    </xf>
    <xf numFmtId="0" fontId="19" fillId="2" borderId="7" xfId="24" applyFont="1" applyFill="1" applyBorder="1" applyAlignment="1" applyProtection="1">
      <alignment horizontal="center" vertical="top"/>
    </xf>
    <xf numFmtId="0" fontId="19" fillId="2" borderId="7" xfId="24" applyFont="1" applyFill="1" applyBorder="1" applyAlignment="1" applyProtection="1">
      <alignment horizontal="center" vertical="top" wrapText="1"/>
    </xf>
    <xf numFmtId="0" fontId="19" fillId="2" borderId="8" xfId="24" applyFont="1" applyFill="1" applyBorder="1" applyAlignment="1" applyProtection="1">
      <alignment horizontal="center" vertical="top"/>
    </xf>
    <xf numFmtId="0" fontId="19" fillId="2" borderId="0" xfId="24" applyFont="1" applyFill="1" applyBorder="1" applyAlignment="1" applyProtection="1">
      <alignment horizontal="center" vertical="top"/>
    </xf>
    <xf numFmtId="0" fontId="19" fillId="2" borderId="0" xfId="24" applyFont="1" applyFill="1" applyBorder="1" applyAlignment="1" applyProtection="1">
      <alignment horizontal="center" vertical="top" wrapText="1"/>
    </xf>
    <xf numFmtId="0" fontId="3" fillId="2" borderId="29" xfId="24" applyFont="1" applyFill="1" applyBorder="1" applyAlignment="1" applyProtection="1">
      <alignment horizontal="center" vertical="center"/>
    </xf>
    <xf numFmtId="0" fontId="16" fillId="0" borderId="0" xfId="24" applyFont="1" applyAlignment="1">
      <alignment vertical="center"/>
    </xf>
    <xf numFmtId="0" fontId="2" fillId="0" borderId="0" xfId="24" applyFont="1" applyAlignment="1">
      <alignment vertical="center"/>
    </xf>
    <xf numFmtId="0" fontId="3" fillId="2" borderId="32" xfId="24" applyFont="1" applyFill="1" applyBorder="1" applyAlignment="1" applyProtection="1">
      <alignment horizontal="center" vertical="center" wrapText="1"/>
    </xf>
    <xf numFmtId="0" fontId="2" fillId="0" borderId="0" xfId="24" applyAlignment="1" applyProtection="1">
      <alignment wrapText="1"/>
    </xf>
    <xf numFmtId="0" fontId="2" fillId="0" borderId="0" xfId="24" applyAlignment="1"/>
    <xf numFmtId="0" fontId="3" fillId="3" borderId="1" xfId="24" applyFont="1" applyFill="1" applyBorder="1" applyAlignment="1" applyProtection="1">
      <alignment horizontal="center" vertical="top"/>
    </xf>
    <xf numFmtId="0" fontId="3" fillId="3" borderId="27" xfId="24" applyFont="1" applyFill="1" applyBorder="1" applyAlignment="1" applyProtection="1">
      <alignment vertical="top"/>
    </xf>
    <xf numFmtId="0" fontId="3" fillId="3" borderId="2" xfId="24" applyFont="1" applyFill="1" applyBorder="1" applyAlignment="1" applyProtection="1">
      <alignment vertical="top"/>
    </xf>
    <xf numFmtId="0" fontId="2" fillId="0" borderId="0" xfId="24" applyFont="1" applyFill="1" applyBorder="1" applyAlignment="1">
      <alignment vertical="top"/>
    </xf>
    <xf numFmtId="0" fontId="21" fillId="0" borderId="0" xfId="24" applyFont="1" applyFill="1" applyBorder="1" applyAlignment="1"/>
    <xf numFmtId="0" fontId="21" fillId="0" borderId="0" xfId="24" applyFont="1" applyFill="1" applyAlignment="1"/>
    <xf numFmtId="0" fontId="2" fillId="0" borderId="0" xfId="24" applyFill="1" applyAlignment="1"/>
    <xf numFmtId="0" fontId="3" fillId="3" borderId="4" xfId="24" applyFont="1" applyFill="1" applyBorder="1" applyAlignment="1" applyProtection="1">
      <alignment horizontal="center" vertical="center"/>
    </xf>
    <xf numFmtId="0" fontId="3" fillId="3" borderId="43" xfId="24" applyFont="1" applyFill="1" applyBorder="1" applyAlignment="1" applyProtection="1">
      <alignment horizontal="left" vertical="center"/>
    </xf>
    <xf numFmtId="0" fontId="2" fillId="3" borderId="0" xfId="24" applyFont="1" applyFill="1" applyBorder="1" applyAlignment="1" applyProtection="1">
      <alignment horizontal="left" vertical="center"/>
    </xf>
    <xf numFmtId="0" fontId="3" fillId="0" borderId="4" xfId="24" applyFont="1" applyFill="1" applyBorder="1" applyAlignment="1" applyProtection="1">
      <alignment horizontal="right" vertical="top"/>
    </xf>
    <xf numFmtId="0" fontId="2" fillId="0" borderId="45" xfId="24" applyFont="1" applyFill="1" applyBorder="1" applyAlignment="1" applyProtection="1">
      <alignment vertical="top"/>
    </xf>
    <xf numFmtId="0" fontId="2" fillId="0" borderId="46" xfId="24" applyFont="1" applyFill="1" applyBorder="1" applyAlignment="1" applyProtection="1">
      <alignment vertical="top"/>
    </xf>
    <xf numFmtId="0" fontId="2" fillId="0" borderId="4" xfId="24" applyFont="1" applyFill="1" applyBorder="1" applyAlignment="1" applyProtection="1">
      <alignment horizontal="left" vertical="top"/>
    </xf>
    <xf numFmtId="0" fontId="2" fillId="0" borderId="45" xfId="24" applyFont="1" applyFill="1" applyBorder="1" applyAlignment="1" applyProtection="1">
      <alignment horizontal="justify" vertical="top" wrapText="1"/>
    </xf>
    <xf numFmtId="0" fontId="2" fillId="0" borderId="46" xfId="24" applyFont="1" applyFill="1" applyBorder="1" applyAlignment="1" applyProtection="1">
      <alignment horizontal="justify" vertical="top" wrapText="1"/>
    </xf>
    <xf numFmtId="0" fontId="2" fillId="0" borderId="50" xfId="24" applyFont="1" applyFill="1" applyBorder="1" applyAlignment="1" applyProtection="1">
      <alignment vertical="top"/>
    </xf>
    <xf numFmtId="0" fontId="2" fillId="0" borderId="51" xfId="24" applyFont="1" applyFill="1" applyBorder="1" applyAlignment="1" applyProtection="1">
      <alignment vertical="top"/>
    </xf>
    <xf numFmtId="0" fontId="3" fillId="0" borderId="4" xfId="24" applyFont="1" applyFill="1" applyBorder="1" applyAlignment="1" applyProtection="1">
      <alignment horizontal="center" vertical="top"/>
    </xf>
    <xf numFmtId="0" fontId="2" fillId="0" borderId="56" xfId="24" applyFont="1" applyFill="1" applyBorder="1" applyAlignment="1" applyProtection="1">
      <alignment horizontal="justify" vertical="top" wrapText="1"/>
    </xf>
    <xf numFmtId="0" fontId="2" fillId="0" borderId="57" xfId="24" applyFont="1" applyFill="1" applyBorder="1" applyAlignment="1" applyProtection="1">
      <alignment horizontal="justify" vertical="top" wrapText="1"/>
    </xf>
    <xf numFmtId="0" fontId="2" fillId="0" borderId="45" xfId="24" applyFont="1" applyFill="1" applyBorder="1" applyAlignment="1" applyProtection="1">
      <alignment horizontal="left" vertical="top"/>
    </xf>
    <xf numFmtId="0" fontId="2" fillId="0" borderId="46" xfId="24" applyFont="1" applyFill="1" applyBorder="1" applyAlignment="1" applyProtection="1">
      <alignment horizontal="left" vertical="top"/>
    </xf>
    <xf numFmtId="0" fontId="2" fillId="0" borderId="56" xfId="24" applyFont="1" applyFill="1" applyBorder="1" applyAlignment="1" applyProtection="1">
      <alignment vertical="top"/>
    </xf>
    <xf numFmtId="0" fontId="2" fillId="0" borderId="57" xfId="24" applyFont="1" applyFill="1" applyBorder="1" applyAlignment="1" applyProtection="1">
      <alignment vertical="top"/>
    </xf>
    <xf numFmtId="0" fontId="3" fillId="3" borderId="4" xfId="24" applyFont="1" applyFill="1" applyBorder="1" applyAlignment="1" applyProtection="1">
      <alignment horizontal="left" vertical="center"/>
    </xf>
    <xf numFmtId="0" fontId="3" fillId="3" borderId="54" xfId="24" applyFont="1" applyFill="1" applyBorder="1" applyAlignment="1" applyProtection="1">
      <alignment vertical="center"/>
    </xf>
    <xf numFmtId="0" fontId="3" fillId="3" borderId="55" xfId="24" applyFont="1" applyFill="1" applyBorder="1" applyAlignment="1" applyProtection="1">
      <alignment vertical="center"/>
    </xf>
    <xf numFmtId="0" fontId="3" fillId="0" borderId="0" xfId="24" applyFont="1" applyFill="1" applyBorder="1" applyAlignment="1">
      <alignment vertical="top"/>
    </xf>
    <xf numFmtId="0" fontId="23" fillId="0" borderId="0" xfId="24" applyFont="1" applyFill="1" applyBorder="1" applyAlignment="1"/>
    <xf numFmtId="0" fontId="23" fillId="0" borderId="0" xfId="24" applyFont="1" applyFill="1" applyAlignment="1"/>
    <xf numFmtId="0" fontId="3" fillId="0" borderId="0" xfId="24" applyFont="1" applyFill="1" applyAlignment="1"/>
    <xf numFmtId="0" fontId="3" fillId="0" borderId="4" xfId="24" applyFont="1" applyFill="1" applyBorder="1" applyAlignment="1" applyProtection="1">
      <alignment horizontal="left" vertical="top"/>
    </xf>
    <xf numFmtId="0" fontId="3" fillId="0" borderId="50" xfId="24" applyFont="1" applyFill="1" applyBorder="1" applyAlignment="1" applyProtection="1">
      <alignment vertical="top"/>
    </xf>
    <xf numFmtId="0" fontId="3" fillId="0" borderId="0" xfId="24" applyFont="1" applyFill="1" applyBorder="1" applyAlignment="1" applyProtection="1">
      <alignment vertical="top"/>
    </xf>
    <xf numFmtId="0" fontId="3" fillId="3" borderId="4" xfId="24" applyFont="1" applyFill="1" applyBorder="1" applyAlignment="1" applyProtection="1">
      <alignment horizontal="center" vertical="top"/>
    </xf>
    <xf numFmtId="0" fontId="3" fillId="3" borderId="56" xfId="24" applyFont="1" applyFill="1" applyBorder="1" applyAlignment="1" applyProtection="1">
      <alignment vertical="top"/>
    </xf>
    <xf numFmtId="0" fontId="3" fillId="3" borderId="0" xfId="24" applyFont="1" applyFill="1" applyBorder="1" applyAlignment="1" applyProtection="1">
      <alignment vertical="top"/>
    </xf>
    <xf numFmtId="0" fontId="3" fillId="3" borderId="56" xfId="24" applyFont="1" applyFill="1" applyBorder="1" applyAlignment="1" applyProtection="1">
      <alignment vertical="center"/>
    </xf>
    <xf numFmtId="0" fontId="3" fillId="3" borderId="0" xfId="24" applyFont="1" applyFill="1" applyBorder="1" applyAlignment="1" applyProtection="1">
      <alignment vertical="center"/>
    </xf>
    <xf numFmtId="0" fontId="2" fillId="0" borderId="45" xfId="24" applyFont="1" applyFill="1" applyBorder="1" applyAlignment="1" applyProtection="1">
      <alignment vertical="top" wrapText="1"/>
    </xf>
    <xf numFmtId="0" fontId="2" fillId="0" borderId="46" xfId="24" applyFont="1" applyFill="1" applyBorder="1" applyAlignment="1" applyProtection="1">
      <alignment vertical="top" wrapText="1"/>
    </xf>
    <xf numFmtId="0" fontId="2" fillId="0" borderId="56" xfId="24" applyFont="1" applyFill="1" applyBorder="1" applyAlignment="1" applyProtection="1">
      <alignment vertical="top" wrapText="1"/>
    </xf>
    <xf numFmtId="0" fontId="2" fillId="0" borderId="0" xfId="24" applyFont="1" applyFill="1" applyBorder="1" applyAlignment="1" applyProtection="1">
      <alignment vertical="top" wrapText="1"/>
    </xf>
    <xf numFmtId="0" fontId="3" fillId="0" borderId="4" xfId="24" applyFont="1" applyFill="1" applyBorder="1" applyAlignment="1" applyProtection="1">
      <alignment horizontal="center" vertical="center"/>
    </xf>
    <xf numFmtId="0" fontId="2" fillId="0" borderId="45" xfId="24" applyFont="1" applyFill="1" applyBorder="1" applyAlignment="1" applyProtection="1">
      <alignment vertical="center" wrapText="1"/>
    </xf>
    <xf numFmtId="0" fontId="2" fillId="0" borderId="46" xfId="24" applyFont="1" applyFill="1" applyBorder="1" applyAlignment="1" applyProtection="1">
      <alignment vertical="center" wrapText="1"/>
    </xf>
    <xf numFmtId="0" fontId="2" fillId="0" borderId="45" xfId="24" applyFont="1" applyFill="1" applyBorder="1" applyAlignment="1" applyProtection="1">
      <alignment horizontal="left" vertical="center" wrapText="1"/>
    </xf>
    <xf numFmtId="0" fontId="2" fillId="0" borderId="46" xfId="24" applyFont="1" applyFill="1" applyBorder="1" applyAlignment="1" applyProtection="1">
      <alignment horizontal="left" vertical="center" wrapText="1"/>
    </xf>
    <xf numFmtId="0" fontId="2" fillId="0" borderId="50" xfId="24" applyFont="1" applyFill="1" applyBorder="1" applyAlignment="1" applyProtection="1">
      <alignment horizontal="left" vertical="center" wrapText="1"/>
    </xf>
    <xf numFmtId="0" fontId="2" fillId="0" borderId="51" xfId="24" applyFont="1" applyFill="1" applyBorder="1" applyAlignment="1" applyProtection="1">
      <alignment horizontal="left" vertical="center" wrapText="1"/>
    </xf>
    <xf numFmtId="0" fontId="3" fillId="0" borderId="45" xfId="24" applyFont="1" applyFill="1" applyBorder="1" applyAlignment="1" applyProtection="1">
      <alignment horizontal="left" vertical="center" wrapText="1"/>
    </xf>
    <xf numFmtId="0" fontId="3" fillId="0" borderId="56" xfId="24" applyFont="1" applyFill="1" applyBorder="1" applyAlignment="1" applyProtection="1">
      <alignment horizontal="left" vertical="center" wrapText="1"/>
    </xf>
    <xf numFmtId="0" fontId="2" fillId="0" borderId="0" xfId="24" applyFont="1" applyFill="1" applyBorder="1" applyAlignment="1" applyProtection="1">
      <alignment horizontal="left" vertical="center" wrapText="1"/>
    </xf>
    <xf numFmtId="0" fontId="2" fillId="0" borderId="45" xfId="24" applyFont="1" applyFill="1" applyBorder="1" applyAlignment="1" applyProtection="1">
      <alignment horizontal="left" vertical="top" wrapText="1"/>
    </xf>
    <xf numFmtId="0" fontId="2" fillId="0" borderId="46" xfId="24" applyFont="1" applyFill="1" applyBorder="1" applyAlignment="1" applyProtection="1">
      <alignment horizontal="left" vertical="top" wrapText="1"/>
    </xf>
    <xf numFmtId="0" fontId="2" fillId="0" borderId="50" xfId="24" applyFont="1" applyFill="1" applyBorder="1" applyAlignment="1" applyProtection="1">
      <alignment horizontal="left" vertical="top" wrapText="1"/>
    </xf>
    <xf numFmtId="0" fontId="2" fillId="0" borderId="51" xfId="24" applyFont="1" applyFill="1" applyBorder="1" applyAlignment="1" applyProtection="1">
      <alignment horizontal="left" vertical="top" wrapText="1"/>
    </xf>
    <xf numFmtId="0" fontId="2" fillId="0" borderId="56" xfId="24" applyFont="1" applyFill="1" applyBorder="1" applyAlignment="1" applyProtection="1">
      <alignment horizontal="left" vertical="top" wrapText="1"/>
    </xf>
    <xf numFmtId="0" fontId="2" fillId="0" borderId="0" xfId="24" applyFont="1" applyFill="1" applyBorder="1" applyAlignment="1" applyProtection="1">
      <alignment horizontal="left" vertical="top" wrapText="1"/>
    </xf>
    <xf numFmtId="0" fontId="3" fillId="0" borderId="45" xfId="24" applyFont="1" applyFill="1" applyBorder="1" applyAlignment="1" applyProtection="1">
      <alignment horizontal="left" vertical="top" wrapText="1"/>
    </xf>
    <xf numFmtId="0" fontId="3" fillId="0" borderId="56" xfId="24" applyFont="1" applyFill="1" applyBorder="1" applyAlignment="1" applyProtection="1">
      <alignment horizontal="left" vertical="top" wrapText="1"/>
    </xf>
    <xf numFmtId="0" fontId="3" fillId="0" borderId="0" xfId="24" applyFont="1" applyFill="1" applyBorder="1" applyAlignment="1" applyProtection="1">
      <alignment horizontal="left" vertical="top" wrapText="1"/>
    </xf>
    <xf numFmtId="0" fontId="3" fillId="0" borderId="56" xfId="24" applyFont="1" applyFill="1" applyBorder="1" applyAlignment="1" applyProtection="1">
      <alignment vertical="top"/>
    </xf>
    <xf numFmtId="0" fontId="2" fillId="3" borderId="4" xfId="24" applyFont="1" applyFill="1" applyBorder="1" applyAlignment="1" applyProtection="1">
      <alignment horizontal="left" vertical="top"/>
    </xf>
    <xf numFmtId="0" fontId="2" fillId="0" borderId="60" xfId="24" applyFont="1" applyFill="1" applyBorder="1" applyAlignment="1" applyProtection="1"/>
    <xf numFmtId="0" fontId="2" fillId="0" borderId="61" xfId="24" applyFont="1" applyFill="1" applyBorder="1" applyAlignment="1" applyProtection="1"/>
    <xf numFmtId="0" fontId="16" fillId="0" borderId="0" xfId="24" applyFont="1" applyFill="1" applyBorder="1" applyAlignment="1"/>
    <xf numFmtId="0" fontId="25" fillId="0" borderId="0" xfId="24" applyFont="1" applyBorder="1" applyAlignment="1"/>
    <xf numFmtId="0" fontId="2" fillId="0" borderId="0" xfId="24" applyBorder="1" applyAlignment="1"/>
    <xf numFmtId="43" fontId="2" fillId="0" borderId="2" xfId="24" applyNumberFormat="1" applyBorder="1" applyAlignment="1"/>
    <xf numFmtId="43" fontId="2" fillId="0" borderId="0" xfId="24" applyNumberFormat="1" applyBorder="1" applyAlignment="1"/>
    <xf numFmtId="0" fontId="2" fillId="0" borderId="0" xfId="24" applyBorder="1" applyAlignment="1">
      <alignment wrapText="1"/>
    </xf>
    <xf numFmtId="0" fontId="20" fillId="2" borderId="0" xfId="24" applyFont="1" applyFill="1" applyBorder="1" applyAlignment="1" applyProtection="1">
      <alignment vertical="center"/>
    </xf>
    <xf numFmtId="0" fontId="20" fillId="2" borderId="0" xfId="24" applyFont="1" applyFill="1" applyBorder="1" applyAlignment="1" applyProtection="1">
      <alignment horizontal="center" vertical="center"/>
    </xf>
    <xf numFmtId="0" fontId="14" fillId="0" borderId="0" xfId="24" applyFont="1" applyBorder="1" applyAlignment="1">
      <alignment horizontal="center" vertical="top"/>
    </xf>
    <xf numFmtId="0" fontId="14" fillId="0" borderId="0" xfId="24" applyFont="1" applyAlignment="1">
      <alignment horizontal="center" vertical="top"/>
    </xf>
    <xf numFmtId="0" fontId="2" fillId="0" borderId="0" xfId="24" applyAlignment="1">
      <alignment wrapText="1"/>
    </xf>
    <xf numFmtId="0" fontId="2" fillId="0" borderId="0" xfId="24" applyFill="1" applyProtection="1"/>
    <xf numFmtId="0" fontId="2" fillId="0" borderId="0" xfId="24" applyFill="1" applyBorder="1" applyProtection="1"/>
    <xf numFmtId="0" fontId="2" fillId="0" borderId="0" xfId="24" applyFill="1" applyProtection="1">
      <protection locked="0"/>
    </xf>
    <xf numFmtId="0" fontId="2" fillId="0" borderId="0" xfId="24" applyBorder="1" applyAlignment="1" applyProtection="1"/>
    <xf numFmtId="0" fontId="2" fillId="0" borderId="5" xfId="24" applyBorder="1" applyAlignment="1" applyProtection="1"/>
    <xf numFmtId="49" fontId="4" fillId="2" borderId="0" xfId="24" applyNumberFormat="1" applyFont="1" applyFill="1" applyBorder="1" applyAlignment="1" applyProtection="1">
      <alignment vertical="top"/>
      <protection locked="0"/>
    </xf>
    <xf numFmtId="0" fontId="18" fillId="2" borderId="0" xfId="24" applyFont="1" applyFill="1" applyBorder="1" applyAlignment="1" applyProtection="1">
      <alignment vertical="top"/>
    </xf>
    <xf numFmtId="0" fontId="20" fillId="2" borderId="0" xfId="24" applyFont="1" applyFill="1" applyBorder="1" applyAlignment="1" applyProtection="1">
      <alignment vertical="top"/>
    </xf>
    <xf numFmtId="49" fontId="4" fillId="2" borderId="0" xfId="24" applyNumberFormat="1" applyFont="1" applyFill="1" applyBorder="1" applyAlignment="1" applyProtection="1">
      <alignment vertical="top"/>
    </xf>
    <xf numFmtId="0" fontId="2" fillId="0" borderId="0" xfId="24" applyBorder="1" applyAlignment="1" applyProtection="1">
      <protection locked="0"/>
    </xf>
    <xf numFmtId="0" fontId="2" fillId="0" borderId="7" xfId="24" applyBorder="1" applyAlignment="1" applyProtection="1"/>
    <xf numFmtId="0" fontId="2" fillId="0" borderId="8" xfId="24" applyBorder="1" applyAlignment="1" applyProtection="1"/>
    <xf numFmtId="0" fontId="3" fillId="0" borderId="22" xfId="24" applyFont="1" applyBorder="1" applyAlignment="1" applyProtection="1">
      <alignment horizontal="center" vertical="center"/>
    </xf>
    <xf numFmtId="0" fontId="7" fillId="2" borderId="64" xfId="24" applyFont="1" applyFill="1" applyBorder="1" applyAlignment="1" applyProtection="1">
      <alignment horizontal="center" vertical="center" wrapText="1"/>
    </xf>
    <xf numFmtId="0" fontId="7" fillId="2" borderId="62" xfId="24" applyFont="1" applyFill="1" applyBorder="1" applyAlignment="1" applyProtection="1">
      <alignment horizontal="center" vertical="center" wrapText="1"/>
    </xf>
    <xf numFmtId="0" fontId="2" fillId="0" borderId="0" xfId="24" applyAlignment="1" applyProtection="1">
      <alignment horizontal="center" vertical="center"/>
    </xf>
    <xf numFmtId="0" fontId="2" fillId="0" borderId="0" xfId="24" applyAlignment="1">
      <alignment horizontal="center" vertical="center"/>
    </xf>
    <xf numFmtId="0" fontId="19" fillId="0" borderId="0" xfId="24" applyFont="1" applyBorder="1" applyAlignment="1" applyProtection="1">
      <alignment horizontal="center" vertical="top"/>
    </xf>
    <xf numFmtId="0" fontId="3" fillId="0" borderId="1" xfId="24" applyFont="1" applyBorder="1" applyProtection="1"/>
    <xf numFmtId="0" fontId="2" fillId="0" borderId="0" xfId="24" applyProtection="1"/>
    <xf numFmtId="0" fontId="2" fillId="0" borderId="0" xfId="24"/>
    <xf numFmtId="0" fontId="2" fillId="0" borderId="4" xfId="24" applyFont="1" applyBorder="1" applyProtection="1"/>
    <xf numFmtId="0" fontId="3" fillId="0" borderId="4" xfId="24" applyFont="1" applyBorder="1" applyProtection="1"/>
    <xf numFmtId="0" fontId="2" fillId="0" borderId="6" xfId="24" applyBorder="1" applyProtection="1"/>
    <xf numFmtId="0" fontId="3" fillId="2" borderId="66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24" applyFont="1" applyFill="1" applyBorder="1" applyAlignment="1" applyProtection="1">
      <protection locked="0"/>
    </xf>
    <xf numFmtId="0" fontId="13" fillId="0" borderId="73" xfId="24" applyFont="1" applyFill="1" applyBorder="1" applyAlignment="1" applyProtection="1">
      <alignment horizontal="center" vertical="center"/>
    </xf>
    <xf numFmtId="0" fontId="13" fillId="0" borderId="34" xfId="24" applyFont="1" applyFill="1" applyBorder="1" applyAlignment="1" applyProtection="1">
      <alignment horizontal="center" vertical="center"/>
    </xf>
    <xf numFmtId="1" fontId="13" fillId="2" borderId="75" xfId="24" applyNumberFormat="1" applyFont="1" applyFill="1" applyBorder="1" applyAlignment="1" applyProtection="1">
      <alignment horizontal="center" vertical="center" wrapText="1"/>
    </xf>
    <xf numFmtId="0" fontId="2" fillId="0" borderId="1" xfId="24" applyFont="1" applyFill="1" applyBorder="1" applyProtection="1"/>
    <xf numFmtId="49" fontId="32" fillId="0" borderId="4" xfId="24" applyNumberFormat="1" applyFont="1" applyFill="1" applyBorder="1" applyAlignment="1" applyProtection="1">
      <alignment horizontal="center"/>
    </xf>
    <xf numFmtId="0" fontId="32" fillId="0" borderId="56" xfId="24" applyFont="1" applyFill="1" applyBorder="1" applyAlignment="1" applyProtection="1">
      <alignment horizontal="left" vertical="center" indent="1"/>
    </xf>
    <xf numFmtId="43" fontId="0" fillId="0" borderId="76" xfId="1" applyFont="1" applyBorder="1" applyProtection="1"/>
    <xf numFmtId="43" fontId="0" fillId="0" borderId="77" xfId="1" applyFont="1" applyBorder="1" applyProtection="1"/>
    <xf numFmtId="0" fontId="32" fillId="3" borderId="79" xfId="24" applyFont="1" applyFill="1" applyBorder="1" applyAlignment="1" applyProtection="1">
      <alignment horizontal="left" vertical="center" indent="1"/>
    </xf>
    <xf numFmtId="49" fontId="33" fillId="0" borderId="4" xfId="24" applyNumberFormat="1" applyFont="1" applyFill="1" applyBorder="1" applyAlignment="1" applyProtection="1">
      <alignment horizontal="center"/>
    </xf>
    <xf numFmtId="43" fontId="29" fillId="0" borderId="84" xfId="1" applyFont="1" applyBorder="1" applyProtection="1"/>
    <xf numFmtId="43" fontId="29" fillId="0" borderId="85" xfId="1" applyFont="1" applyBorder="1" applyProtection="1"/>
    <xf numFmtId="43" fontId="29" fillId="0" borderId="76" xfId="1" applyFont="1" applyBorder="1" applyProtection="1"/>
    <xf numFmtId="43" fontId="29" fillId="0" borderId="77" xfId="1" applyFont="1" applyBorder="1" applyProtection="1"/>
    <xf numFmtId="49" fontId="33" fillId="0" borderId="4" xfId="24" applyNumberFormat="1" applyFont="1" applyFill="1" applyBorder="1" applyAlignment="1" applyProtection="1">
      <alignment horizontal="center" vertical="center"/>
    </xf>
    <xf numFmtId="0" fontId="32" fillId="3" borderId="86" xfId="24" applyFont="1" applyFill="1" applyBorder="1" applyAlignment="1" applyProtection="1">
      <alignment horizontal="left" vertical="center" indent="1"/>
    </xf>
    <xf numFmtId="0" fontId="33" fillId="0" borderId="56" xfId="24" applyFont="1" applyFill="1" applyBorder="1" applyAlignment="1" applyProtection="1">
      <alignment horizontal="left" vertical="center" indent="1"/>
    </xf>
    <xf numFmtId="43" fontId="29" fillId="0" borderId="82" xfId="1" applyFont="1" applyBorder="1" applyProtection="1"/>
    <xf numFmtId="43" fontId="29" fillId="0" borderId="83" xfId="1" applyFont="1" applyBorder="1" applyProtection="1"/>
    <xf numFmtId="0" fontId="33" fillId="0" borderId="60" xfId="24" applyFont="1" applyFill="1" applyBorder="1" applyProtection="1"/>
    <xf numFmtId="43" fontId="29" fillId="0" borderId="88" xfId="1" applyFont="1" applyBorder="1" applyProtection="1"/>
    <xf numFmtId="43" fontId="29" fillId="0" borderId="89" xfId="1" applyFont="1" applyBorder="1" applyProtection="1"/>
    <xf numFmtId="0" fontId="33" fillId="0" borderId="0" xfId="24" applyFont="1" applyFill="1" applyBorder="1" applyProtection="1"/>
    <xf numFmtId="0" fontId="32" fillId="0" borderId="0" xfId="24" applyFont="1" applyFill="1" applyBorder="1" applyAlignment="1" applyProtection="1">
      <alignment horizontal="right" vertical="center"/>
    </xf>
    <xf numFmtId="0" fontId="20" fillId="2" borderId="0" xfId="24" applyFont="1" applyFill="1" applyBorder="1" applyAlignment="1" applyProtection="1">
      <alignment horizontal="right" vertical="center"/>
    </xf>
    <xf numFmtId="0" fontId="33" fillId="0" borderId="0" xfId="24" applyFont="1" applyFill="1" applyBorder="1" applyProtection="1">
      <protection locked="0"/>
    </xf>
    <xf numFmtId="0" fontId="32" fillId="0" borderId="0" xfId="24" applyFont="1" applyFill="1" applyBorder="1" applyAlignment="1" applyProtection="1">
      <alignment horizontal="right" vertical="center"/>
      <protection locked="0"/>
    </xf>
    <xf numFmtId="0" fontId="20" fillId="2" borderId="0" xfId="24" applyFont="1" applyFill="1" applyBorder="1" applyAlignment="1" applyProtection="1">
      <alignment horizontal="right" vertical="center"/>
      <protection locked="0"/>
    </xf>
    <xf numFmtId="0" fontId="17" fillId="0" borderId="4" xfId="24" applyFont="1" applyFill="1" applyBorder="1" applyAlignment="1">
      <alignment horizontal="center" vertical="top"/>
    </xf>
    <xf numFmtId="0" fontId="17" fillId="0" borderId="0" xfId="24" applyFont="1" applyFill="1" applyBorder="1" applyAlignment="1">
      <alignment horizontal="center" vertical="top"/>
    </xf>
    <xf numFmtId="0" fontId="17" fillId="0" borderId="5" xfId="24" applyFont="1" applyFill="1" applyBorder="1" applyAlignment="1">
      <alignment horizontal="center" vertical="top"/>
    </xf>
    <xf numFmtId="0" fontId="3" fillId="0" borderId="4" xfId="24" applyFont="1" applyFill="1" applyBorder="1" applyAlignment="1" applyProtection="1">
      <alignment horizontal="left" vertical="top"/>
      <protection locked="0"/>
    </xf>
    <xf numFmtId="0" fontId="3" fillId="0" borderId="0" xfId="24" applyFont="1" applyFill="1" applyBorder="1" applyAlignment="1" applyProtection="1">
      <alignment horizontal="left" vertical="top"/>
      <protection locked="0"/>
    </xf>
    <xf numFmtId="49" fontId="4" fillId="0" borderId="5" xfId="24" applyNumberFormat="1" applyFont="1" applyFill="1" applyBorder="1" applyAlignment="1" applyProtection="1">
      <alignment horizontal="right" vertical="top"/>
      <protection locked="0"/>
    </xf>
    <xf numFmtId="0" fontId="19" fillId="0" borderId="0" xfId="24" applyFont="1" applyFill="1" applyBorder="1" applyAlignment="1">
      <alignment horizontal="center" vertical="top"/>
    </xf>
    <xf numFmtId="0" fontId="7" fillId="0" borderId="22" xfId="24" applyFont="1" applyFill="1" applyBorder="1" applyAlignment="1">
      <alignment horizontal="center" vertical="center"/>
    </xf>
    <xf numFmtId="0" fontId="7" fillId="0" borderId="91" xfId="24" applyFont="1" applyFill="1" applyBorder="1" applyAlignment="1">
      <alignment horizontal="center" vertical="center"/>
    </xf>
    <xf numFmtId="0" fontId="7" fillId="0" borderId="68" xfId="24" applyFont="1" applyFill="1" applyBorder="1" applyAlignment="1">
      <alignment horizontal="center" vertical="center"/>
    </xf>
    <xf numFmtId="43" fontId="29" fillId="0" borderId="69" xfId="1" applyFont="1" applyBorder="1"/>
    <xf numFmtId="0" fontId="3" fillId="0" borderId="0" xfId="24" applyFont="1" applyFill="1" applyBorder="1" applyAlignment="1" applyProtection="1">
      <alignment vertical="center"/>
    </xf>
    <xf numFmtId="0" fontId="3" fillId="0" borderId="0" xfId="24" applyFont="1" applyFill="1" applyBorder="1" applyAlignment="1" applyProtection="1">
      <alignment horizontal="center" vertical="center"/>
    </xf>
    <xf numFmtId="0" fontId="3" fillId="0" borderId="0" xfId="24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6" fillId="0" borderId="0" xfId="24" applyFont="1" applyAlignment="1" applyProtection="1"/>
    <xf numFmtId="0" fontId="3" fillId="2" borderId="66" xfId="24" applyFont="1" applyFill="1" applyBorder="1" applyAlignment="1" applyProtection="1">
      <alignment horizontal="left" vertical="top"/>
      <protection locked="0"/>
    </xf>
    <xf numFmtId="49" fontId="4" fillId="2" borderId="0" xfId="24" applyNumberFormat="1" applyFont="1" applyFill="1" applyBorder="1" applyAlignment="1" applyProtection="1">
      <alignment horizontal="left" vertical="top"/>
    </xf>
    <xf numFmtId="0" fontId="20" fillId="2" borderId="0" xfId="24" applyFont="1" applyFill="1" applyBorder="1" applyAlignment="1" applyProtection="1">
      <alignment vertical="top"/>
      <protection locked="0"/>
    </xf>
    <xf numFmtId="0" fontId="16" fillId="0" borderId="0" xfId="24" applyFont="1" applyAlignment="1" applyProtection="1">
      <alignment horizontal="center" vertical="center"/>
    </xf>
    <xf numFmtId="0" fontId="2" fillId="0" borderId="0" xfId="24" applyBorder="1" applyProtection="1"/>
    <xf numFmtId="0" fontId="2" fillId="0" borderId="0" xfId="24" applyFont="1" applyAlignment="1" applyProtection="1"/>
    <xf numFmtId="0" fontId="20" fillId="0" borderId="0" xfId="24" applyFont="1" applyAlignment="1" applyProtection="1">
      <alignment vertical="top"/>
    </xf>
    <xf numFmtId="0" fontId="14" fillId="0" borderId="0" xfId="24" applyFont="1" applyBorder="1" applyAlignment="1" applyProtection="1">
      <alignment horizontal="center" vertical="top"/>
    </xf>
    <xf numFmtId="0" fontId="27" fillId="0" borderId="0" xfId="24" applyFont="1" applyAlignment="1" applyProtection="1">
      <alignment vertical="top"/>
    </xf>
    <xf numFmtId="0" fontId="4" fillId="0" borderId="0" xfId="24" applyFont="1" applyAlignment="1" applyProtection="1">
      <alignment vertical="top"/>
    </xf>
    <xf numFmtId="0" fontId="2" fillId="0" borderId="0" xfId="16" applyFont="1" applyFill="1" applyBorder="1" applyAlignment="1" applyProtection="1">
      <alignment horizontal="justify" vertical="top" wrapText="1"/>
    </xf>
    <xf numFmtId="43" fontId="3" fillId="0" borderId="69" xfId="1" applyFont="1" applyFill="1" applyBorder="1" applyAlignment="1">
      <alignment vertical="top"/>
    </xf>
    <xf numFmtId="43" fontId="3" fillId="0" borderId="69" xfId="1" applyFont="1" applyFill="1" applyBorder="1" applyAlignment="1">
      <alignment horizontal="center" vertical="top" wrapText="1"/>
    </xf>
    <xf numFmtId="43" fontId="2" fillId="0" borderId="69" xfId="1" applyFont="1" applyFill="1" applyBorder="1" applyAlignment="1">
      <alignment vertical="top"/>
    </xf>
    <xf numFmtId="43" fontId="2" fillId="0" borderId="69" xfId="1" applyFont="1" applyFill="1" applyBorder="1" applyAlignment="1">
      <alignment horizontal="center" vertical="top" wrapText="1"/>
    </xf>
    <xf numFmtId="0" fontId="11" fillId="0" borderId="4" xfId="27" applyFont="1" applyBorder="1" applyProtection="1">
      <protection locked="0"/>
    </xf>
    <xf numFmtId="0" fontId="1" fillId="0" borderId="4" xfId="27" applyBorder="1" applyProtection="1"/>
    <xf numFmtId="0" fontId="1" fillId="0" borderId="0" xfId="27" applyBorder="1" applyProtection="1"/>
    <xf numFmtId="0" fontId="40" fillId="0" borderId="0" xfId="27" applyFont="1" applyBorder="1" applyAlignment="1" applyProtection="1">
      <alignment horizontal="center"/>
    </xf>
    <xf numFmtId="0" fontId="1" fillId="0" borderId="5" xfId="27" applyBorder="1" applyProtection="1"/>
    <xf numFmtId="0" fontId="11" fillId="0" borderId="0" xfId="27" applyFont="1" applyBorder="1" applyAlignment="1" applyProtection="1">
      <alignment horizontal="left"/>
    </xf>
    <xf numFmtId="0" fontId="40" fillId="0" borderId="4" xfId="27" applyFont="1" applyBorder="1" applyAlignment="1" applyProtection="1">
      <alignment horizontal="left"/>
    </xf>
    <xf numFmtId="0" fontId="40" fillId="0" borderId="0" xfId="27" applyFont="1" applyBorder="1" applyAlignment="1" applyProtection="1">
      <alignment horizontal="left"/>
    </xf>
    <xf numFmtId="0" fontId="11" fillId="0" borderId="4" xfId="27" applyFont="1" applyBorder="1" applyAlignment="1" applyProtection="1">
      <alignment horizontal="left"/>
    </xf>
    <xf numFmtId="0" fontId="40" fillId="0" borderId="4" xfId="27" applyFont="1" applyBorder="1" applyAlignment="1" applyProtection="1"/>
    <xf numFmtId="0" fontId="40" fillId="0" borderId="49" xfId="27" applyFont="1" applyBorder="1" applyAlignment="1" applyProtection="1"/>
    <xf numFmtId="0" fontId="1" fillId="0" borderId="4" xfId="27" applyBorder="1" applyAlignment="1" applyProtection="1">
      <alignment horizontal="left"/>
    </xf>
    <xf numFmtId="0" fontId="40" fillId="0" borderId="4" xfId="27" applyFont="1" applyFill="1" applyBorder="1" applyAlignment="1" applyProtection="1"/>
    <xf numFmtId="0" fontId="40" fillId="3" borderId="49" xfId="27" applyFont="1" applyFill="1" applyBorder="1" applyAlignment="1" applyProtection="1"/>
    <xf numFmtId="0" fontId="11" fillId="0" borderId="0" xfId="27" applyFont="1" applyBorder="1" applyAlignment="1" applyProtection="1">
      <alignment horizontal="left"/>
      <protection locked="0"/>
    </xf>
    <xf numFmtId="0" fontId="1" fillId="0" borderId="0" xfId="27" applyBorder="1" applyProtection="1">
      <protection locked="0"/>
    </xf>
    <xf numFmtId="0" fontId="11" fillId="3" borderId="0" xfId="27" applyFont="1" applyFill="1" applyBorder="1" applyAlignment="1" applyProtection="1">
      <alignment horizontal="left"/>
    </xf>
    <xf numFmtId="0" fontId="3" fillId="0" borderId="4" xfId="24" applyFont="1" applyFill="1" applyBorder="1" applyAlignment="1" applyProtection="1"/>
    <xf numFmtId="0" fontId="2" fillId="0" borderId="0" xfId="24" applyFont="1" applyFill="1" applyBorder="1" applyAlignment="1" applyProtection="1"/>
    <xf numFmtId="0" fontId="2" fillId="0" borderId="5" xfId="24" applyFont="1" applyFill="1" applyBorder="1" applyAlignment="1" applyProtection="1"/>
    <xf numFmtId="0" fontId="2" fillId="0" borderId="0" xfId="24" applyFont="1" applyFill="1" applyBorder="1" applyAlignment="1" applyProtection="1">
      <alignment horizontal="center"/>
    </xf>
    <xf numFmtId="0" fontId="2" fillId="0" borderId="0" xfId="24" applyFont="1" applyFill="1" applyBorder="1" applyAlignment="1" applyProtection="1">
      <protection locked="0"/>
    </xf>
    <xf numFmtId="0" fontId="3" fillId="0" borderId="5" xfId="24" applyFont="1" applyFill="1" applyBorder="1" applyAlignment="1" applyProtection="1">
      <alignment horizontal="right" vertical="top"/>
      <protection locked="0"/>
    </xf>
    <xf numFmtId="0" fontId="2" fillId="0" borderId="6" xfId="24" applyFont="1" applyFill="1" applyBorder="1" applyAlignment="1" applyProtection="1">
      <protection locked="0"/>
    </xf>
    <xf numFmtId="0" fontId="2" fillId="0" borderId="7" xfId="24" applyFont="1" applyFill="1" applyBorder="1" applyAlignment="1" applyProtection="1">
      <protection locked="0"/>
    </xf>
    <xf numFmtId="0" fontId="2" fillId="0" borderId="8" xfId="24" applyFont="1" applyFill="1" applyBorder="1" applyAlignment="1" applyProtection="1">
      <protection locked="0"/>
    </xf>
    <xf numFmtId="0" fontId="13" fillId="0" borderId="0" xfId="24" applyFont="1" applyFill="1" applyBorder="1" applyAlignment="1" applyProtection="1">
      <alignment horizontal="center" vertical="center"/>
    </xf>
    <xf numFmtId="3" fontId="9" fillId="0" borderId="0" xfId="24" applyNumberFormat="1" applyFont="1" applyFill="1" applyBorder="1" applyProtection="1"/>
    <xf numFmtId="0" fontId="0" fillId="0" borderId="103" xfId="0" applyBorder="1" applyProtection="1"/>
    <xf numFmtId="0" fontId="3" fillId="2" borderId="4" xfId="24" applyFont="1" applyFill="1" applyBorder="1" applyAlignment="1" applyProtection="1">
      <alignment horizontal="left" vertical="top"/>
      <protection locked="0"/>
    </xf>
    <xf numFmtId="49" fontId="4" fillId="2" borderId="0" xfId="24" applyNumberFormat="1" applyFont="1" applyFill="1" applyBorder="1" applyAlignment="1" applyProtection="1">
      <alignment horizontal="right" vertical="top"/>
      <protection locked="0"/>
    </xf>
    <xf numFmtId="0" fontId="16" fillId="0" borderId="0" xfId="24" applyFont="1" applyBorder="1" applyAlignment="1" applyProtection="1">
      <protection locked="0"/>
    </xf>
    <xf numFmtId="0" fontId="2" fillId="0" borderId="5" xfId="24" applyBorder="1" applyAlignment="1" applyProtection="1">
      <protection locked="0"/>
    </xf>
    <xf numFmtId="0" fontId="19" fillId="2" borderId="6" xfId="24" applyFont="1" applyFill="1" applyBorder="1" applyAlignment="1" applyProtection="1">
      <alignment horizontal="center" vertical="top"/>
      <protection locked="0"/>
    </xf>
    <xf numFmtId="0" fontId="19" fillId="2" borderId="7" xfId="24" applyFont="1" applyFill="1" applyBorder="1" applyAlignment="1" applyProtection="1">
      <alignment horizontal="center" vertical="top"/>
      <protection locked="0"/>
    </xf>
    <xf numFmtId="0" fontId="16" fillId="0" borderId="7" xfId="24" applyFont="1" applyBorder="1" applyAlignment="1" applyProtection="1">
      <protection locked="0"/>
    </xf>
    <xf numFmtId="0" fontId="2" fillId="0" borderId="7" xfId="24" applyBorder="1" applyAlignment="1" applyProtection="1">
      <protection locked="0"/>
    </xf>
    <xf numFmtId="0" fontId="2" fillId="0" borderId="8" xfId="24" applyBorder="1" applyAlignment="1" applyProtection="1">
      <protection locked="0"/>
    </xf>
    <xf numFmtId="0" fontId="3" fillId="0" borderId="29" xfId="24" applyFont="1" applyBorder="1" applyAlignment="1" applyProtection="1">
      <alignment horizontal="center" vertical="center"/>
    </xf>
    <xf numFmtId="0" fontId="3" fillId="0" borderId="41" xfId="24" applyFont="1" applyBorder="1" applyAlignment="1" applyProtection="1">
      <alignment horizontal="center" vertical="center"/>
    </xf>
    <xf numFmtId="0" fontId="7" fillId="2" borderId="102" xfId="24" applyFont="1" applyFill="1" applyBorder="1" applyAlignment="1" applyProtection="1">
      <alignment horizontal="center" vertical="center"/>
    </xf>
    <xf numFmtId="0" fontId="7" fillId="2" borderId="102" xfId="24" applyFont="1" applyFill="1" applyBorder="1" applyAlignment="1" applyProtection="1">
      <alignment horizontal="center" vertical="center" wrapText="1"/>
    </xf>
    <xf numFmtId="164" fontId="9" fillId="2" borderId="34" xfId="24" quotePrefix="1" applyNumberFormat="1" applyFont="1" applyFill="1" applyBorder="1" applyAlignment="1" applyProtection="1">
      <alignment horizontal="center" vertical="center" wrapText="1"/>
    </xf>
    <xf numFmtId="0" fontId="9" fillId="2" borderId="35" xfId="24" quotePrefix="1" applyFont="1" applyFill="1" applyBorder="1" applyAlignment="1" applyProtection="1">
      <alignment horizontal="center" vertical="center" wrapText="1"/>
    </xf>
    <xf numFmtId="0" fontId="3" fillId="0" borderId="2" xfId="24" applyFont="1" applyBorder="1" applyProtection="1"/>
    <xf numFmtId="0" fontId="0" fillId="0" borderId="3" xfId="0" applyBorder="1" applyProtection="1"/>
    <xf numFmtId="0" fontId="3" fillId="2" borderId="4" xfId="24" applyFont="1" applyFill="1" applyBorder="1" applyProtection="1"/>
    <xf numFmtId="0" fontId="3" fillId="2" borderId="0" xfId="24" applyFont="1" applyFill="1" applyBorder="1" applyProtection="1"/>
    <xf numFmtId="43" fontId="0" fillId="0" borderId="118" xfId="1" applyFont="1" applyBorder="1" applyProtection="1"/>
    <xf numFmtId="43" fontId="0" fillId="0" borderId="5" xfId="1" applyFont="1" applyBorder="1" applyProtection="1"/>
    <xf numFmtId="0" fontId="3" fillId="3" borderId="130" xfId="24" applyFont="1" applyFill="1" applyBorder="1" applyProtection="1"/>
    <xf numFmtId="0" fontId="3" fillId="3" borderId="131" xfId="24" applyFont="1" applyFill="1" applyBorder="1" applyProtection="1"/>
    <xf numFmtId="0" fontId="2" fillId="0" borderId="87" xfId="24" applyFont="1" applyFill="1" applyBorder="1" applyProtection="1"/>
    <xf numFmtId="0" fontId="2" fillId="0" borderId="134" xfId="24" applyFont="1" applyFill="1" applyBorder="1" applyProtection="1"/>
    <xf numFmtId="0" fontId="2" fillId="0" borderId="4" xfId="24" applyFont="1" applyFill="1" applyBorder="1" applyProtection="1"/>
    <xf numFmtId="0" fontId="3" fillId="3" borderId="137" xfId="24" applyFont="1" applyFill="1" applyBorder="1" applyProtection="1"/>
    <xf numFmtId="0" fontId="3" fillId="3" borderId="138" xfId="24" applyFont="1" applyFill="1" applyBorder="1" applyProtection="1"/>
    <xf numFmtId="0" fontId="2" fillId="0" borderId="137" xfId="24" applyFont="1" applyBorder="1" applyProtection="1"/>
    <xf numFmtId="0" fontId="2" fillId="0" borderId="138" xfId="24" applyFont="1" applyBorder="1" applyProtection="1"/>
    <xf numFmtId="0" fontId="2" fillId="0" borderId="137" xfId="24" applyFont="1" applyBorder="1" applyAlignment="1" applyProtection="1">
      <alignment horizontal="left"/>
    </xf>
    <xf numFmtId="0" fontId="2" fillId="0" borderId="138" xfId="24" applyFont="1" applyBorder="1" applyAlignment="1" applyProtection="1">
      <alignment horizontal="left"/>
    </xf>
    <xf numFmtId="0" fontId="2" fillId="0" borderId="139" xfId="24" applyFont="1" applyBorder="1" applyProtection="1"/>
    <xf numFmtId="0" fontId="3" fillId="0" borderId="4" xfId="24" applyFont="1" applyFill="1" applyBorder="1" applyProtection="1"/>
    <xf numFmtId="0" fontId="3" fillId="0" borderId="0" xfId="24" applyFont="1" applyFill="1" applyBorder="1" applyProtection="1"/>
    <xf numFmtId="0" fontId="3" fillId="2" borderId="15" xfId="24" applyFont="1" applyFill="1" applyBorder="1" applyProtection="1"/>
    <xf numFmtId="0" fontId="2" fillId="0" borderId="137" xfId="24" applyFont="1" applyFill="1" applyBorder="1" applyProtection="1"/>
    <xf numFmtId="0" fontId="2" fillId="0" borderId="138" xfId="24" applyFont="1" applyFill="1" applyBorder="1" applyProtection="1"/>
    <xf numFmtId="0" fontId="2" fillId="0" borderId="139" xfId="24" applyFont="1" applyFill="1" applyBorder="1" applyProtection="1"/>
    <xf numFmtId="0" fontId="3" fillId="3" borderId="139" xfId="24" applyFont="1" applyFill="1" applyBorder="1" applyProtection="1"/>
    <xf numFmtId="0" fontId="3" fillId="0" borderId="0" xfId="24" applyFont="1" applyBorder="1" applyProtection="1"/>
    <xf numFmtId="0" fontId="3" fillId="0" borderId="137" xfId="24" applyFont="1" applyFill="1" applyBorder="1" applyProtection="1"/>
    <xf numFmtId="0" fontId="3" fillId="0" borderId="138" xfId="24" applyFont="1" applyFill="1" applyBorder="1" applyProtection="1"/>
    <xf numFmtId="0" fontId="2" fillId="0" borderId="7" xfId="24" applyBorder="1" applyProtection="1"/>
    <xf numFmtId="0" fontId="3" fillId="2" borderId="0" xfId="24" applyFont="1" applyFill="1" applyBorder="1" applyAlignment="1" applyProtection="1">
      <alignment horizontal="center" vertical="center"/>
      <protection locked="0"/>
    </xf>
    <xf numFmtId="0" fontId="26" fillId="0" borderId="0" xfId="24" applyFont="1" applyAlignment="1" applyProtection="1">
      <alignment horizontal="center"/>
      <protection locked="0"/>
    </xf>
    <xf numFmtId="0" fontId="45" fillId="0" borderId="0" xfId="34" applyFont="1"/>
    <xf numFmtId="0" fontId="45" fillId="0" borderId="0" xfId="34" applyFont="1" applyAlignment="1">
      <alignment horizontal="center" vertical="center"/>
    </xf>
    <xf numFmtId="0" fontId="42" fillId="0" borderId="0" xfId="34" applyFont="1" applyAlignment="1">
      <alignment horizontal="center" vertical="center"/>
    </xf>
    <xf numFmtId="0" fontId="39" fillId="0" borderId="0" xfId="34" applyFont="1" applyAlignment="1">
      <alignment horizontal="center" vertical="center"/>
    </xf>
    <xf numFmtId="0" fontId="44" fillId="2" borderId="148" xfId="34" applyFont="1" applyFill="1" applyBorder="1" applyAlignment="1">
      <alignment horizontal="center" vertical="center" wrapText="1"/>
    </xf>
    <xf numFmtId="0" fontId="48" fillId="2" borderId="0" xfId="34" applyFont="1" applyFill="1" applyBorder="1"/>
    <xf numFmtId="0" fontId="49" fillId="2" borderId="0" xfId="34" applyFont="1" applyFill="1" applyBorder="1" applyAlignment="1">
      <alignment vertical="center" textRotation="90"/>
    </xf>
    <xf numFmtId="49" fontId="44" fillId="2" borderId="150" xfId="34" applyNumberFormat="1" applyFont="1" applyFill="1" applyBorder="1" applyAlignment="1">
      <alignment horizontal="justify" vertical="center" wrapText="1"/>
    </xf>
    <xf numFmtId="49" fontId="44" fillId="2" borderId="151" xfId="34" applyNumberFormat="1" applyFont="1" applyFill="1" applyBorder="1" applyAlignment="1">
      <alignment horizontal="justify" vertical="center" wrapText="1"/>
    </xf>
    <xf numFmtId="49" fontId="45" fillId="2" borderId="152" xfId="34" applyNumberFormat="1" applyFont="1" applyFill="1" applyBorder="1" applyAlignment="1">
      <alignment horizontal="left" vertical="center"/>
    </xf>
    <xf numFmtId="0" fontId="45" fillId="0" borderId="0" xfId="34" applyFont="1" applyAlignment="1">
      <alignment vertical="center"/>
    </xf>
    <xf numFmtId="49" fontId="44" fillId="2" borderId="152" xfId="34" applyNumberFormat="1" applyFont="1" applyFill="1" applyBorder="1" applyAlignment="1">
      <alignment horizontal="left" vertical="center"/>
    </xf>
    <xf numFmtId="0" fontId="45" fillId="0" borderId="0" xfId="34" applyFont="1" applyBorder="1" applyAlignment="1">
      <alignment horizontal="justify" vertical="center" wrapText="1"/>
    </xf>
    <xf numFmtId="49" fontId="44" fillId="2" borderId="153" xfId="34" applyNumberFormat="1" applyFont="1" applyFill="1" applyBorder="1" applyAlignment="1">
      <alignment horizontal="left" vertical="center"/>
    </xf>
    <xf numFmtId="49" fontId="45" fillId="2" borderId="154" xfId="34" applyNumberFormat="1" applyFont="1" applyFill="1" applyBorder="1" applyAlignment="1">
      <alignment horizontal="center" vertical="center"/>
    </xf>
    <xf numFmtId="49" fontId="45" fillId="2" borderId="150" xfId="34" applyNumberFormat="1" applyFont="1" applyFill="1" applyBorder="1" applyAlignment="1">
      <alignment horizontal="justify" vertical="center" wrapText="1"/>
    </xf>
    <xf numFmtId="49" fontId="45" fillId="2" borderId="151" xfId="34" applyNumberFormat="1" applyFont="1" applyFill="1" applyBorder="1" applyAlignment="1">
      <alignment horizontal="justify" vertical="center" wrapText="1"/>
    </xf>
    <xf numFmtId="49" fontId="45" fillId="2" borderId="153" xfId="34" applyNumberFormat="1" applyFont="1" applyFill="1" applyBorder="1" applyAlignment="1">
      <alignment horizontal="left" vertical="center"/>
    </xf>
    <xf numFmtId="0" fontId="0" fillId="0" borderId="0" xfId="0" applyBorder="1" applyProtection="1">
      <protection locked="0"/>
    </xf>
    <xf numFmtId="0" fontId="44" fillId="0" borderId="149" xfId="34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43" fontId="8" fillId="0" borderId="0" xfId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0" borderId="157" xfId="24" applyFont="1" applyFill="1" applyBorder="1" applyAlignment="1" applyProtection="1">
      <alignment horizontal="left" vertical="top" wrapText="1"/>
    </xf>
    <xf numFmtId="0" fontId="2" fillId="0" borderId="158" xfId="24" applyFont="1" applyFill="1" applyBorder="1" applyAlignment="1" applyProtection="1">
      <alignment horizontal="left" vertical="top" wrapText="1"/>
    </xf>
    <xf numFmtId="0" fontId="11" fillId="6" borderId="0" xfId="27" applyFont="1" applyFill="1" applyBorder="1" applyAlignment="1" applyProtection="1">
      <alignment horizontal="left"/>
      <protection locked="0"/>
    </xf>
    <xf numFmtId="0" fontId="40" fillId="6" borderId="0" xfId="27" applyFont="1" applyFill="1" applyBorder="1" applyAlignment="1" applyProtection="1">
      <alignment horizontal="center"/>
      <protection locked="0"/>
    </xf>
    <xf numFmtId="0" fontId="56" fillId="0" borderId="0" xfId="0" applyFont="1" applyProtection="1"/>
    <xf numFmtId="43" fontId="55" fillId="0" borderId="164" xfId="1" applyFont="1" applyFill="1" applyBorder="1" applyAlignment="1">
      <alignment horizontal="center" wrapText="1"/>
    </xf>
    <xf numFmtId="43" fontId="55" fillId="0" borderId="162" xfId="1" applyFont="1" applyFill="1" applyBorder="1" applyAlignment="1">
      <alignment horizontal="center" wrapText="1"/>
    </xf>
    <xf numFmtId="0" fontId="44" fillId="0" borderId="0" xfId="34" applyFont="1" applyAlignment="1">
      <alignment horizontal="center" vertical="center"/>
    </xf>
    <xf numFmtId="0" fontId="2" fillId="0" borderId="0" xfId="61" applyFont="1" applyBorder="1" applyAlignment="1">
      <alignment vertical="top"/>
    </xf>
    <xf numFmtId="0" fontId="2" fillId="0" borderId="0" xfId="61" applyFont="1" applyBorder="1" applyAlignment="1"/>
    <xf numFmtId="0" fontId="3" fillId="0" borderId="0" xfId="61" applyFont="1" applyBorder="1" applyAlignment="1"/>
    <xf numFmtId="0" fontId="16" fillId="0" borderId="0" xfId="61" applyFont="1" applyAlignment="1"/>
    <xf numFmtId="0" fontId="2" fillId="0" borderId="0" xfId="61" applyAlignment="1"/>
    <xf numFmtId="0" fontId="3" fillId="2" borderId="5" xfId="61" applyFont="1" applyFill="1" applyBorder="1" applyAlignment="1" applyProtection="1">
      <alignment horizontal="right" vertical="top"/>
      <protection locked="0"/>
    </xf>
    <xf numFmtId="0" fontId="19" fillId="2" borderId="161" xfId="61" applyFont="1" applyFill="1" applyBorder="1" applyAlignment="1">
      <alignment horizontal="center" vertical="top"/>
    </xf>
    <xf numFmtId="0" fontId="19" fillId="2" borderId="144" xfId="61" applyFont="1" applyFill="1" applyBorder="1" applyAlignment="1">
      <alignment horizontal="center" vertical="top"/>
    </xf>
    <xf numFmtId="0" fontId="19" fillId="2" borderId="145" xfId="61" applyFont="1" applyFill="1" applyBorder="1" applyAlignment="1">
      <alignment horizontal="center" vertical="top"/>
    </xf>
    <xf numFmtId="0" fontId="19" fillId="2" borderId="0" xfId="61" applyFont="1" applyFill="1" applyBorder="1" applyAlignment="1">
      <alignment horizontal="center" vertical="top"/>
    </xf>
    <xf numFmtId="0" fontId="14" fillId="0" borderId="0" xfId="61" applyFont="1" applyBorder="1" applyAlignment="1">
      <alignment horizontal="center" vertical="top"/>
    </xf>
    <xf numFmtId="0" fontId="29" fillId="0" borderId="166" xfId="0" applyFont="1" applyBorder="1"/>
    <xf numFmtId="0" fontId="29" fillId="0" borderId="167" xfId="0" applyFont="1" applyBorder="1"/>
    <xf numFmtId="43" fontId="56" fillId="0" borderId="0" xfId="1" applyFont="1" applyFill="1" applyBorder="1" applyProtection="1"/>
    <xf numFmtId="0" fontId="57" fillId="0" borderId="0" xfId="0" applyFont="1" applyProtection="1"/>
    <xf numFmtId="0" fontId="32" fillId="0" borderId="4" xfId="24" applyNumberFormat="1" applyFont="1" applyFill="1" applyBorder="1" applyAlignment="1" applyProtection="1">
      <alignment horizontal="center"/>
    </xf>
    <xf numFmtId="0" fontId="32" fillId="3" borderId="78" xfId="24" applyNumberFormat="1" applyFont="1" applyFill="1" applyBorder="1" applyAlignment="1" applyProtection="1">
      <alignment horizontal="center"/>
    </xf>
    <xf numFmtId="176" fontId="29" fillId="0" borderId="69" xfId="1" applyNumberFormat="1" applyFont="1" applyBorder="1"/>
    <xf numFmtId="176" fontId="29" fillId="0" borderId="70" xfId="1" applyNumberFormat="1" applyFont="1" applyBorder="1"/>
    <xf numFmtId="0" fontId="57" fillId="0" borderId="0" xfId="0" applyFont="1"/>
    <xf numFmtId="0" fontId="51" fillId="0" borderId="0" xfId="24" applyFont="1" applyFill="1" applyAlignment="1"/>
    <xf numFmtId="0" fontId="51" fillId="0" borderId="0" xfId="24" applyFont="1" applyFill="1" applyAlignment="1">
      <alignment horizontal="center" vertical="center"/>
    </xf>
    <xf numFmtId="176" fontId="2" fillId="0" borderId="69" xfId="24" applyNumberFormat="1" applyFont="1" applyBorder="1" applyProtection="1"/>
    <xf numFmtId="176" fontId="2" fillId="0" borderId="70" xfId="24" applyNumberFormat="1" applyFont="1" applyBorder="1" applyProtection="1"/>
    <xf numFmtId="0" fontId="58" fillId="0" borderId="0" xfId="0" applyFont="1" applyProtection="1">
      <protection locked="0"/>
    </xf>
    <xf numFmtId="0" fontId="16" fillId="0" borderId="0" xfId="51" applyFont="1" applyAlignment="1"/>
    <xf numFmtId="4" fontId="2" fillId="0" borderId="0" xfId="51" applyNumberFormat="1"/>
    <xf numFmtId="0" fontId="17" fillId="2" borderId="0" xfId="51" applyFont="1" applyFill="1" applyBorder="1" applyAlignment="1">
      <alignment horizontal="center" vertical="top"/>
    </xf>
    <xf numFmtId="49" fontId="4" fillId="2" borderId="0" xfId="51" applyNumberFormat="1" applyFont="1" applyFill="1" applyBorder="1" applyAlignment="1">
      <alignment horizontal="left" vertical="top"/>
    </xf>
    <xf numFmtId="0" fontId="18" fillId="2" borderId="0" xfId="51" applyFont="1" applyFill="1" applyBorder="1" applyAlignment="1">
      <alignment vertical="top"/>
    </xf>
    <xf numFmtId="0" fontId="20" fillId="2" borderId="0" xfId="51" applyFont="1" applyFill="1" applyBorder="1" applyAlignment="1">
      <alignment vertical="top"/>
    </xf>
    <xf numFmtId="0" fontId="19" fillId="2" borderId="0" xfId="51" applyFont="1" applyFill="1" applyBorder="1" applyAlignment="1">
      <alignment horizontal="center" vertical="top"/>
    </xf>
    <xf numFmtId="0" fontId="16" fillId="0" borderId="0" xfId="51" applyFont="1" applyAlignment="1">
      <alignment horizontal="center" vertical="center"/>
    </xf>
    <xf numFmtId="0" fontId="19" fillId="0" borderId="0" xfId="51" applyFont="1" applyBorder="1" applyAlignment="1">
      <alignment horizontal="center" vertical="top"/>
    </xf>
    <xf numFmtId="4" fontId="3" fillId="0" borderId="0" xfId="51" applyNumberFormat="1" applyFont="1"/>
    <xf numFmtId="3" fontId="57" fillId="0" borderId="0" xfId="0" applyNumberFormat="1" applyFont="1" applyProtection="1"/>
    <xf numFmtId="3" fontId="51" fillId="0" borderId="0" xfId="51" applyNumberFormat="1" applyFont="1" applyAlignment="1"/>
    <xf numFmtId="3" fontId="51" fillId="0" borderId="0" xfId="51" applyNumberFormat="1" applyFont="1" applyAlignment="1">
      <alignment horizontal="center" vertical="center"/>
    </xf>
    <xf numFmtId="3" fontId="51" fillId="0" borderId="0" xfId="51" applyNumberFormat="1" applyFont="1"/>
    <xf numFmtId="176" fontId="0" fillId="0" borderId="140" xfId="1" applyNumberFormat="1" applyFont="1" applyBorder="1" applyProtection="1"/>
    <xf numFmtId="176" fontId="0" fillId="0" borderId="8" xfId="1" applyNumberFormat="1" applyFont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24" applyFont="1" applyFill="1" applyBorder="1" applyAlignment="1" applyProtection="1">
      <alignment horizontal="center" vertical="center"/>
    </xf>
    <xf numFmtId="0" fontId="3" fillId="0" borderId="171" xfId="51" applyFont="1" applyBorder="1"/>
    <xf numFmtId="2" fontId="2" fillId="0" borderId="166" xfId="51" applyNumberFormat="1" applyBorder="1"/>
    <xf numFmtId="2" fontId="3" fillId="0" borderId="167" xfId="51" applyNumberFormat="1" applyFont="1" applyBorder="1"/>
    <xf numFmtId="0" fontId="3" fillId="0" borderId="15" xfId="51" applyFont="1" applyBorder="1"/>
    <xf numFmtId="0" fontId="2" fillId="0" borderId="15" xfId="51" applyFont="1" applyBorder="1"/>
    <xf numFmtId="0" fontId="3" fillId="0" borderId="15" xfId="51" applyFont="1" applyBorder="1" applyAlignment="1">
      <alignment wrapText="1"/>
    </xf>
    <xf numFmtId="0" fontId="3" fillId="0" borderId="163" xfId="51" applyFont="1" applyBorder="1"/>
    <xf numFmtId="4" fontId="2" fillId="0" borderId="72" xfId="51" applyNumberFormat="1" applyFill="1" applyBorder="1"/>
    <xf numFmtId="4" fontId="3" fillId="0" borderId="147" xfId="51" applyNumberFormat="1" applyFont="1" applyBorder="1"/>
    <xf numFmtId="2" fontId="2" fillId="0" borderId="171" xfId="51" applyNumberFormat="1" applyBorder="1"/>
    <xf numFmtId="4" fontId="2" fillId="0" borderId="163" xfId="51" applyNumberFormat="1" applyFill="1" applyBorder="1"/>
    <xf numFmtId="2" fontId="2" fillId="0" borderId="171" xfId="51" applyNumberFormat="1" applyFill="1" applyBorder="1"/>
    <xf numFmtId="2" fontId="2" fillId="0" borderId="166" xfId="51" applyNumberFormat="1" applyFill="1" applyBorder="1"/>
    <xf numFmtId="2" fontId="3" fillId="0" borderId="167" xfId="51" applyNumberFormat="1" applyFont="1" applyFill="1" applyBorder="1"/>
    <xf numFmtId="4" fontId="3" fillId="0" borderId="147" xfId="51" applyNumberFormat="1" applyFont="1" applyFill="1" applyBorder="1"/>
    <xf numFmtId="43" fontId="3" fillId="0" borderId="69" xfId="1" applyFont="1" applyFill="1" applyBorder="1" applyAlignment="1">
      <alignment horizontal="right" vertical="top"/>
    </xf>
    <xf numFmtId="176" fontId="2" fillId="3" borderId="27" xfId="11" applyNumberFormat="1" applyFont="1" applyFill="1" applyBorder="1" applyAlignment="1" applyProtection="1">
      <alignment horizontal="right" vertical="top"/>
    </xf>
    <xf numFmtId="176" fontId="2" fillId="3" borderId="27" xfId="11" applyNumberFormat="1" applyFont="1" applyFill="1" applyBorder="1" applyAlignment="1" applyProtection="1">
      <alignment horizontal="right" vertical="top" wrapText="1"/>
    </xf>
    <xf numFmtId="176" fontId="2" fillId="3" borderId="30" xfId="11" applyNumberFormat="1" applyFont="1" applyFill="1" applyBorder="1" applyAlignment="1" applyProtection="1">
      <alignment horizontal="right" vertical="top"/>
    </xf>
    <xf numFmtId="43" fontId="3" fillId="0" borderId="34" xfId="11" applyNumberFormat="1" applyFont="1" applyFill="1" applyBorder="1" applyAlignment="1" applyProtection="1">
      <alignment horizontal="right" vertical="top"/>
    </xf>
    <xf numFmtId="43" fontId="3" fillId="0" borderId="34" xfId="11" applyNumberFormat="1" applyFont="1" applyFill="1" applyBorder="1" applyAlignment="1" applyProtection="1">
      <alignment horizontal="right" vertical="top" wrapText="1"/>
    </xf>
    <xf numFmtId="43" fontId="24" fillId="0" borderId="8" xfId="11" applyNumberFormat="1" applyFont="1" applyFill="1" applyBorder="1" applyAlignment="1" applyProtection="1">
      <alignment horizontal="right" vertical="top"/>
    </xf>
    <xf numFmtId="49" fontId="45" fillId="0" borderId="174" xfId="34" applyNumberFormat="1" applyFont="1" applyFill="1" applyBorder="1" applyAlignment="1">
      <alignment horizontal="left" vertical="center" wrapText="1"/>
    </xf>
    <xf numFmtId="49" fontId="45" fillId="0" borderId="174" xfId="34" applyNumberFormat="1" applyFont="1" applyFill="1" applyBorder="1" applyAlignment="1">
      <alignment horizontal="left" vertical="center"/>
    </xf>
    <xf numFmtId="0" fontId="59" fillId="4" borderId="182" xfId="0" applyFont="1" applyFill="1" applyBorder="1" applyAlignment="1" applyProtection="1">
      <alignment horizontal="justify" vertical="center" wrapText="1"/>
    </xf>
    <xf numFmtId="43" fontId="47" fillId="4" borderId="183" xfId="1" applyFont="1" applyFill="1" applyBorder="1" applyAlignment="1" applyProtection="1">
      <alignment horizontal="right" vertical="center" wrapText="1"/>
    </xf>
    <xf numFmtId="0" fontId="59" fillId="4" borderId="184" xfId="0" applyFont="1" applyFill="1" applyBorder="1" applyAlignment="1" applyProtection="1">
      <alignment horizontal="justify" vertical="center" wrapText="1"/>
    </xf>
    <xf numFmtId="43" fontId="47" fillId="4" borderId="192" xfId="1" applyFont="1" applyFill="1" applyBorder="1" applyAlignment="1" applyProtection="1">
      <alignment horizontal="right" vertical="center" wrapText="1"/>
    </xf>
    <xf numFmtId="0" fontId="59" fillId="4" borderId="202" xfId="0" applyFont="1" applyFill="1" applyBorder="1" applyAlignment="1" applyProtection="1">
      <alignment horizontal="justify" vertical="center" wrapText="1"/>
    </xf>
    <xf numFmtId="0" fontId="59" fillId="4" borderId="203" xfId="0" applyFont="1" applyFill="1" applyBorder="1" applyAlignment="1" applyProtection="1">
      <alignment horizontal="justify" vertical="center" wrapText="1"/>
    </xf>
    <xf numFmtId="0" fontId="59" fillId="4" borderId="204" xfId="0" applyFont="1" applyFill="1" applyBorder="1" applyAlignment="1" applyProtection="1">
      <alignment horizontal="justify" vertical="center" wrapText="1"/>
    </xf>
    <xf numFmtId="0" fontId="59" fillId="4" borderId="205" xfId="0" applyFont="1" applyFill="1" applyBorder="1" applyAlignment="1" applyProtection="1">
      <alignment horizontal="justify" vertical="center" wrapText="1"/>
    </xf>
    <xf numFmtId="0" fontId="59" fillId="4" borderId="0" xfId="0" applyFont="1" applyFill="1" applyBorder="1" applyAlignment="1" applyProtection="1">
      <alignment horizontal="justify" vertical="center" wrapText="1"/>
    </xf>
    <xf numFmtId="0" fontId="59" fillId="4" borderId="0" xfId="0" applyFont="1" applyFill="1" applyBorder="1" applyAlignment="1" applyProtection="1">
      <alignment horizontal="justify" vertical="center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0" fillId="0" borderId="0" xfId="0" applyAlignment="1" applyProtection="1"/>
    <xf numFmtId="0" fontId="3" fillId="2" borderId="29" xfId="24" applyFont="1" applyFill="1" applyBorder="1" applyAlignment="1" applyProtection="1">
      <alignment horizontal="center" vertical="center"/>
    </xf>
    <xf numFmtId="1" fontId="3" fillId="0" borderId="102" xfId="24" applyNumberFormat="1" applyFont="1" applyFill="1" applyBorder="1" applyAlignment="1" applyProtection="1">
      <alignment horizontal="center" vertical="center" wrapText="1"/>
    </xf>
    <xf numFmtId="1" fontId="3" fillId="0" borderId="74" xfId="24" applyNumberFormat="1" applyFont="1" applyFill="1" applyBorder="1" applyAlignment="1" applyProtection="1">
      <alignment horizontal="center" vertical="center" wrapText="1"/>
    </xf>
    <xf numFmtId="1" fontId="3" fillId="0" borderId="102" xfId="24" applyNumberFormat="1" applyFont="1" applyFill="1" applyBorder="1" applyAlignment="1" applyProtection="1">
      <alignment horizontal="center" vertical="center"/>
    </xf>
    <xf numFmtId="1" fontId="3" fillId="0" borderId="74" xfId="24" applyNumberFormat="1" applyFont="1" applyFill="1" applyBorder="1" applyAlignment="1" applyProtection="1">
      <alignment horizontal="center" vertical="center"/>
    </xf>
    <xf numFmtId="1" fontId="3" fillId="0" borderId="42" xfId="24" applyNumberFormat="1" applyFont="1" applyFill="1" applyBorder="1" applyAlignment="1" applyProtection="1">
      <alignment horizontal="center" vertical="center"/>
    </xf>
    <xf numFmtId="0" fontId="2" fillId="0" borderId="27" xfId="24" applyFont="1" applyFill="1" applyBorder="1" applyAlignment="1" applyProtection="1">
      <alignment horizontal="left" vertical="center" indent="1"/>
    </xf>
    <xf numFmtId="0" fontId="56" fillId="0" borderId="27" xfId="0" applyFont="1" applyBorder="1" applyProtection="1"/>
    <xf numFmtId="0" fontId="56" fillId="0" borderId="28" xfId="0" applyFont="1" applyBorder="1" applyProtection="1"/>
    <xf numFmtId="0" fontId="56" fillId="0" borderId="103" xfId="0" applyFont="1" applyBorder="1" applyProtection="1"/>
    <xf numFmtId="0" fontId="56" fillId="0" borderId="104" xfId="0" applyFont="1" applyBorder="1" applyProtection="1"/>
    <xf numFmtId="49" fontId="3" fillId="2" borderId="4" xfId="24" applyNumberFormat="1" applyFont="1" applyFill="1" applyBorder="1" applyAlignment="1" applyProtection="1">
      <alignment horizontal="center"/>
    </xf>
    <xf numFmtId="0" fontId="3" fillId="2" borderId="58" xfId="24" applyFont="1" applyFill="1" applyBorder="1" applyAlignment="1" applyProtection="1">
      <alignment horizontal="left" vertical="center" indent="1"/>
    </xf>
    <xf numFmtId="176" fontId="56" fillId="0" borderId="105" xfId="0" applyNumberFormat="1" applyFont="1" applyBorder="1" applyProtection="1"/>
    <xf numFmtId="176" fontId="56" fillId="0" borderId="106" xfId="0" applyNumberFormat="1" applyFont="1" applyBorder="1" applyProtection="1"/>
    <xf numFmtId="176" fontId="56" fillId="0" borderId="107" xfId="0" applyNumberFormat="1" applyFont="1" applyBorder="1" applyProtection="1"/>
    <xf numFmtId="176" fontId="56" fillId="0" borderId="108" xfId="0" applyNumberFormat="1" applyFont="1" applyBorder="1" applyProtection="1"/>
    <xf numFmtId="49" fontId="3" fillId="3" borderId="98" xfId="24" applyNumberFormat="1" applyFont="1" applyFill="1" applyBorder="1" applyAlignment="1" applyProtection="1">
      <alignment horizontal="center"/>
    </xf>
    <xf numFmtId="0" fontId="3" fillId="3" borderId="99" xfId="24" applyFont="1" applyFill="1" applyBorder="1" applyAlignment="1" applyProtection="1">
      <alignment horizontal="left" vertical="center" indent="1"/>
    </xf>
    <xf numFmtId="49" fontId="2" fillId="0" borderId="110" xfId="24" applyNumberFormat="1" applyFont="1" applyFill="1" applyBorder="1" applyAlignment="1" applyProtection="1">
      <alignment horizontal="center"/>
    </xf>
    <xf numFmtId="0" fontId="2" fillId="0" borderId="43" xfId="24" applyFont="1" applyFill="1" applyBorder="1" applyAlignment="1" applyProtection="1">
      <alignment horizontal="left" vertical="center" indent="1"/>
    </xf>
    <xf numFmtId="49" fontId="2" fillId="0" borderId="65" xfId="24" applyNumberFormat="1" applyFont="1" applyFill="1" applyBorder="1" applyAlignment="1" applyProtection="1">
      <alignment horizontal="center"/>
    </xf>
    <xf numFmtId="0" fontId="2" fillId="0" borderId="47" xfId="24" applyFont="1" applyFill="1" applyBorder="1" applyAlignment="1" applyProtection="1">
      <alignment horizontal="left" vertical="center" indent="1"/>
    </xf>
    <xf numFmtId="49" fontId="2" fillId="0" borderId="65" xfId="24" applyNumberFormat="1" applyFont="1" applyFill="1" applyBorder="1" applyAlignment="1" applyProtection="1">
      <alignment horizontal="center" vertical="center"/>
    </xf>
    <xf numFmtId="0" fontId="2" fillId="0" borderId="47" xfId="24" applyFont="1" applyFill="1" applyBorder="1" applyAlignment="1" applyProtection="1">
      <alignment horizontal="left" vertical="center" wrapText="1" indent="1"/>
    </xf>
    <xf numFmtId="49" fontId="2" fillId="0" borderId="4" xfId="24" applyNumberFormat="1" applyFont="1" applyFill="1" applyBorder="1" applyAlignment="1" applyProtection="1">
      <alignment horizontal="center"/>
    </xf>
    <xf numFmtId="0" fontId="2" fillId="0" borderId="52" xfId="24" applyFont="1" applyFill="1" applyBorder="1" applyAlignment="1" applyProtection="1">
      <alignment horizontal="left" vertical="center" wrapText="1" indent="1"/>
    </xf>
    <xf numFmtId="49" fontId="3" fillId="0" borderId="4" xfId="24" applyNumberFormat="1" applyFont="1" applyFill="1" applyBorder="1" applyAlignment="1" applyProtection="1">
      <alignment horizontal="center"/>
    </xf>
    <xf numFmtId="0" fontId="3" fillId="0" borderId="58" xfId="24" applyFont="1" applyFill="1" applyBorder="1" applyAlignment="1" applyProtection="1">
      <alignment horizontal="left" vertical="center" indent="1"/>
    </xf>
    <xf numFmtId="49" fontId="3" fillId="3" borderId="117" xfId="24" applyNumberFormat="1" applyFont="1" applyFill="1" applyBorder="1" applyAlignment="1" applyProtection="1">
      <alignment horizontal="center"/>
    </xf>
    <xf numFmtId="0" fontId="3" fillId="3" borderId="47" xfId="24" applyFont="1" applyFill="1" applyBorder="1" applyAlignment="1" applyProtection="1">
      <alignment horizontal="left" vertical="center" indent="1"/>
    </xf>
    <xf numFmtId="0" fontId="2" fillId="0" borderId="52" xfId="24" applyFont="1" applyFill="1" applyBorder="1" applyAlignment="1" applyProtection="1">
      <alignment horizontal="left" vertical="center" indent="1"/>
    </xf>
    <xf numFmtId="0" fontId="2" fillId="0" borderId="58" xfId="24" applyFont="1" applyFill="1" applyBorder="1" applyAlignment="1" applyProtection="1">
      <alignment horizontal="left" vertical="center" indent="1"/>
    </xf>
    <xf numFmtId="49" fontId="3" fillId="3" borderId="120" xfId="24" applyNumberFormat="1" applyFont="1" applyFill="1" applyBorder="1" applyAlignment="1" applyProtection="1">
      <alignment horizontal="center"/>
    </xf>
    <xf numFmtId="0" fontId="3" fillId="3" borderId="121" xfId="24" applyFont="1" applyFill="1" applyBorder="1" applyAlignment="1" applyProtection="1">
      <alignment horizontal="left" vertical="center" indent="1"/>
    </xf>
    <xf numFmtId="0" fontId="61" fillId="0" borderId="52" xfId="24" applyFont="1" applyFill="1" applyBorder="1" applyAlignment="1" applyProtection="1">
      <alignment vertical="center"/>
    </xf>
    <xf numFmtId="49" fontId="2" fillId="0" borderId="58" xfId="24" applyNumberFormat="1" applyFont="1" applyFill="1" applyBorder="1" applyAlignment="1" applyProtection="1">
      <alignment horizontal="left" vertical="center" indent="1"/>
    </xf>
    <xf numFmtId="49" fontId="2" fillId="0" borderId="123" xfId="24" applyNumberFormat="1" applyFont="1" applyFill="1" applyBorder="1" applyAlignment="1" applyProtection="1">
      <alignment horizontal="center"/>
    </xf>
    <xf numFmtId="49" fontId="2" fillId="0" borderId="4" xfId="24" applyNumberFormat="1" applyFont="1" applyFill="1" applyBorder="1" applyAlignment="1" applyProtection="1">
      <alignment horizontal="center" vertical="center"/>
    </xf>
    <xf numFmtId="0" fontId="61" fillId="0" borderId="58" xfId="24" applyFont="1" applyFill="1" applyBorder="1" applyAlignment="1" applyProtection="1">
      <alignment vertical="center"/>
    </xf>
    <xf numFmtId="49" fontId="2" fillId="0" borderId="87" xfId="24" applyNumberFormat="1" applyFont="1" applyFill="1" applyBorder="1" applyAlignment="1" applyProtection="1">
      <alignment horizontal="center"/>
    </xf>
    <xf numFmtId="49" fontId="3" fillId="3" borderId="4" xfId="24" applyNumberFormat="1" applyFont="1" applyFill="1" applyBorder="1" applyAlignment="1" applyProtection="1">
      <alignment horizontal="center"/>
    </xf>
    <xf numFmtId="0" fontId="3" fillId="3" borderId="58" xfId="24" applyFont="1" applyFill="1" applyBorder="1" applyAlignment="1" applyProtection="1">
      <alignment horizontal="left" vertical="center" indent="1"/>
    </xf>
    <xf numFmtId="49" fontId="2" fillId="0" borderId="6" xfId="24" applyNumberFormat="1" applyFont="1" applyFill="1" applyBorder="1" applyAlignment="1" applyProtection="1">
      <alignment horizontal="center"/>
    </xf>
    <xf numFmtId="0" fontId="2" fillId="0" borderId="34" xfId="24" applyFont="1" applyFill="1" applyBorder="1" applyProtection="1"/>
    <xf numFmtId="0" fontId="2" fillId="0" borderId="124" xfId="24" applyFont="1" applyFill="1" applyBorder="1" applyProtection="1"/>
    <xf numFmtId="0" fontId="2" fillId="0" borderId="125" xfId="24" applyFont="1" applyFill="1" applyBorder="1" applyAlignment="1" applyProtection="1">
      <alignment horizontal="right" vertical="center"/>
    </xf>
    <xf numFmtId="0" fontId="52" fillId="4" borderId="179" xfId="0" applyFont="1" applyFill="1" applyBorder="1" applyAlignment="1" applyProtection="1">
      <alignment horizontal="justify" vertical="center" wrapText="1"/>
    </xf>
    <xf numFmtId="177" fontId="63" fillId="4" borderId="180" xfId="0" applyNumberFormat="1" applyFont="1" applyFill="1" applyBorder="1" applyAlignment="1" applyProtection="1">
      <alignment horizontal="right" vertical="center" wrapText="1"/>
    </xf>
    <xf numFmtId="0" fontId="52" fillId="4" borderId="181" xfId="0" applyFont="1" applyFill="1" applyBorder="1" applyAlignment="1" applyProtection="1">
      <alignment horizontal="justify" vertical="center" wrapText="1"/>
    </xf>
    <xf numFmtId="177" fontId="63" fillId="4" borderId="188" xfId="0" applyNumberFormat="1" applyFont="1" applyFill="1" applyBorder="1" applyAlignment="1" applyProtection="1">
      <alignment horizontal="right" vertical="center" wrapText="1"/>
    </xf>
    <xf numFmtId="0" fontId="52" fillId="4" borderId="189" xfId="0" applyFont="1" applyFill="1" applyBorder="1" applyAlignment="1" applyProtection="1">
      <alignment horizontal="justify" vertical="center" wrapText="1"/>
    </xf>
    <xf numFmtId="43" fontId="63" fillId="4" borderId="190" xfId="1" applyFont="1" applyFill="1" applyBorder="1" applyAlignment="1" applyProtection="1">
      <alignment horizontal="right" vertical="center" wrapText="1"/>
    </xf>
    <xf numFmtId="0" fontId="52" fillId="4" borderId="190" xfId="0" applyFont="1" applyFill="1" applyBorder="1" applyAlignment="1" applyProtection="1">
      <alignment horizontal="justify" vertical="center" wrapText="1"/>
    </xf>
    <xf numFmtId="177" fontId="63" fillId="4" borderId="190" xfId="0" applyNumberFormat="1" applyFont="1" applyFill="1" applyBorder="1" applyAlignment="1" applyProtection="1">
      <alignment horizontal="right" vertical="center" wrapText="1"/>
    </xf>
    <xf numFmtId="177" fontId="63" fillId="4" borderId="191" xfId="0" applyNumberFormat="1" applyFont="1" applyFill="1" applyBorder="1" applyAlignment="1" applyProtection="1">
      <alignment horizontal="right" vertical="center" wrapText="1"/>
    </xf>
    <xf numFmtId="0" fontId="63" fillId="3" borderId="189" xfId="0" applyFont="1" applyFill="1" applyBorder="1" applyAlignment="1" applyProtection="1">
      <alignment horizontal="justify" vertical="center" wrapText="1"/>
    </xf>
    <xf numFmtId="43" fontId="52" fillId="3" borderId="190" xfId="1" applyFont="1" applyFill="1" applyBorder="1" applyAlignment="1" applyProtection="1">
      <alignment horizontal="right" vertical="center" wrapText="1"/>
    </xf>
    <xf numFmtId="0" fontId="63" fillId="3" borderId="190" xfId="0" applyFont="1" applyFill="1" applyBorder="1" applyAlignment="1" applyProtection="1">
      <alignment horizontal="justify" vertical="center" wrapText="1"/>
    </xf>
    <xf numFmtId="43" fontId="52" fillId="3" borderId="191" xfId="1" applyFont="1" applyFill="1" applyBorder="1" applyAlignment="1" applyProtection="1">
      <alignment horizontal="right" vertical="center" wrapText="1"/>
    </xf>
    <xf numFmtId="0" fontId="63" fillId="4" borderId="189" xfId="0" applyFont="1" applyFill="1" applyBorder="1" applyAlignment="1" applyProtection="1">
      <alignment horizontal="justify" vertical="center" wrapText="1"/>
    </xf>
    <xf numFmtId="43" fontId="63" fillId="4" borderId="190" xfId="1" applyFont="1" applyFill="1" applyBorder="1" applyAlignment="1" applyProtection="1">
      <alignment horizontal="right" vertical="center" wrapText="1"/>
      <protection locked="0"/>
    </xf>
    <xf numFmtId="0" fontId="63" fillId="4" borderId="190" xfId="0" applyFont="1" applyFill="1" applyBorder="1" applyAlignment="1" applyProtection="1">
      <alignment horizontal="justify" vertical="center" wrapText="1"/>
    </xf>
    <xf numFmtId="43" fontId="63" fillId="4" borderId="191" xfId="1" applyFont="1" applyFill="1" applyBorder="1" applyAlignment="1" applyProtection="1">
      <alignment horizontal="right" vertical="center" wrapText="1"/>
      <protection locked="0"/>
    </xf>
    <xf numFmtId="43" fontId="52" fillId="4" borderId="190" xfId="1" applyFont="1" applyFill="1" applyBorder="1" applyAlignment="1" applyProtection="1">
      <alignment horizontal="right" vertical="center" wrapText="1"/>
      <protection locked="0"/>
    </xf>
    <xf numFmtId="43" fontId="52" fillId="3" borderId="190" xfId="1" applyFont="1" applyFill="1" applyBorder="1" applyAlignment="1" applyProtection="1">
      <alignment horizontal="right" vertical="center" wrapText="1"/>
      <protection locked="0"/>
    </xf>
    <xf numFmtId="0" fontId="64" fillId="4" borderId="182" xfId="0" applyFont="1" applyFill="1" applyBorder="1" applyAlignment="1" applyProtection="1">
      <alignment horizontal="justify" vertical="center" wrapText="1"/>
    </xf>
    <xf numFmtId="43" fontId="63" fillId="4" borderId="183" xfId="1" applyFont="1" applyFill="1" applyBorder="1" applyAlignment="1" applyProtection="1">
      <alignment horizontal="right" vertical="center" wrapText="1"/>
    </xf>
    <xf numFmtId="0" fontId="64" fillId="4" borderId="184" xfId="0" applyFont="1" applyFill="1" applyBorder="1" applyAlignment="1" applyProtection="1">
      <alignment horizontal="justify" vertical="center" wrapText="1"/>
    </xf>
    <xf numFmtId="43" fontId="63" fillId="4" borderId="192" xfId="1" applyFont="1" applyFill="1" applyBorder="1" applyAlignment="1" applyProtection="1">
      <alignment horizontal="right" vertical="center" wrapText="1"/>
    </xf>
    <xf numFmtId="0" fontId="52" fillId="3" borderId="182" xfId="0" applyFont="1" applyFill="1" applyBorder="1" applyAlignment="1" applyProtection="1">
      <alignment horizontal="justify" vertical="center" wrapText="1"/>
    </xf>
    <xf numFmtId="0" fontId="52" fillId="3" borderId="184" xfId="0" applyFont="1" applyFill="1" applyBorder="1" applyAlignment="1" applyProtection="1">
      <alignment horizontal="justify" vertical="center" wrapText="1"/>
    </xf>
    <xf numFmtId="0" fontId="64" fillId="4" borderId="95" xfId="0" applyFont="1" applyFill="1" applyBorder="1" applyAlignment="1" applyProtection="1">
      <alignment horizontal="left" vertical="center"/>
    </xf>
    <xf numFmtId="43" fontId="63" fillId="4" borderId="0" xfId="1" applyFont="1" applyFill="1" applyBorder="1" applyAlignment="1" applyProtection="1">
      <alignment horizontal="right" vertical="center" wrapText="1"/>
    </xf>
    <xf numFmtId="0" fontId="64" fillId="4" borderId="183" xfId="0" applyFont="1" applyFill="1" applyBorder="1" applyAlignment="1" applyProtection="1">
      <alignment horizontal="justify" vertical="center" wrapText="1"/>
    </xf>
    <xf numFmtId="43" fontId="63" fillId="4" borderId="194" xfId="1" applyFont="1" applyFill="1" applyBorder="1" applyAlignment="1" applyProtection="1">
      <alignment horizontal="right" vertical="center" wrapText="1"/>
    </xf>
    <xf numFmtId="43" fontId="63" fillId="4" borderId="195" xfId="1" applyFont="1" applyFill="1" applyBorder="1" applyAlignment="1" applyProtection="1">
      <alignment horizontal="right" vertical="center" wrapText="1"/>
    </xf>
    <xf numFmtId="0" fontId="63" fillId="4" borderId="193" xfId="0" applyFont="1" applyFill="1" applyBorder="1" applyAlignment="1" applyProtection="1">
      <alignment horizontal="justify" vertical="center" wrapText="1"/>
    </xf>
    <xf numFmtId="43" fontId="63" fillId="4" borderId="194" xfId="1" applyFont="1" applyFill="1" applyBorder="1" applyAlignment="1" applyProtection="1">
      <alignment horizontal="right" vertical="center" wrapText="1"/>
      <protection locked="0"/>
    </xf>
    <xf numFmtId="43" fontId="63" fillId="4" borderId="195" xfId="1" applyFont="1" applyFill="1" applyBorder="1" applyAlignment="1" applyProtection="1">
      <alignment horizontal="right" vertical="center" wrapText="1"/>
      <protection locked="0"/>
    </xf>
    <xf numFmtId="0" fontId="63" fillId="4" borderId="196" xfId="0" applyFont="1" applyFill="1" applyBorder="1" applyAlignment="1" applyProtection="1">
      <alignment horizontal="justify" vertical="center" wrapText="1"/>
    </xf>
    <xf numFmtId="0" fontId="52" fillId="3" borderId="197" xfId="0" applyFont="1" applyFill="1" applyBorder="1" applyAlignment="1" applyProtection="1">
      <alignment horizontal="justify" vertical="center" wrapText="1"/>
    </xf>
    <xf numFmtId="43" fontId="52" fillId="3" borderId="197" xfId="1" applyFont="1" applyFill="1" applyBorder="1" applyAlignment="1" applyProtection="1">
      <alignment horizontal="right" vertical="center" wrapText="1"/>
    </xf>
    <xf numFmtId="43" fontId="52" fillId="3" borderId="198" xfId="1" applyFont="1" applyFill="1" applyBorder="1" applyAlignment="1" applyProtection="1">
      <alignment horizontal="right" vertical="center" wrapText="1"/>
    </xf>
    <xf numFmtId="0" fontId="52" fillId="3" borderId="199" xfId="0" applyFont="1" applyFill="1" applyBorder="1" applyAlignment="1" applyProtection="1">
      <alignment horizontal="justify" vertical="center" wrapText="1"/>
    </xf>
    <xf numFmtId="0" fontId="52" fillId="4" borderId="184" xfId="0" applyFont="1" applyFill="1" applyBorder="1" applyAlignment="1" applyProtection="1">
      <alignment horizontal="justify" vertical="center" wrapText="1"/>
    </xf>
    <xf numFmtId="0" fontId="64" fillId="0" borderId="182" xfId="0" applyFont="1" applyFill="1" applyBorder="1" applyAlignment="1" applyProtection="1">
      <alignment horizontal="justify" vertical="center" wrapText="1"/>
    </xf>
    <xf numFmtId="43" fontId="63" fillId="0" borderId="183" xfId="1" applyFont="1" applyFill="1" applyBorder="1" applyAlignment="1" applyProtection="1">
      <alignment horizontal="right" vertical="center" wrapText="1"/>
    </xf>
    <xf numFmtId="0" fontId="63" fillId="0" borderId="190" xfId="0" applyFont="1" applyFill="1" applyBorder="1" applyAlignment="1" applyProtection="1">
      <alignment horizontal="justify" vertical="center" wrapText="1"/>
    </xf>
    <xf numFmtId="43" fontId="63" fillId="0" borderId="190" xfId="1" applyFont="1" applyFill="1" applyBorder="1" applyAlignment="1" applyProtection="1">
      <alignment horizontal="right" vertical="center" wrapText="1"/>
      <protection locked="0"/>
    </xf>
    <xf numFmtId="0" fontId="64" fillId="4" borderId="200" xfId="0" applyFont="1" applyFill="1" applyBorder="1" applyAlignment="1" applyProtection="1">
      <alignment horizontal="justify" vertical="center" wrapText="1"/>
    </xf>
    <xf numFmtId="43" fontId="63" fillId="4" borderId="200" xfId="1" applyFont="1" applyFill="1" applyBorder="1" applyAlignment="1" applyProtection="1">
      <alignment horizontal="right" vertical="center" wrapText="1"/>
    </xf>
    <xf numFmtId="43" fontId="63" fillId="4" borderId="201" xfId="1" applyFont="1" applyFill="1" applyBorder="1" applyAlignment="1" applyProtection="1">
      <alignment horizontal="right" vertical="center" wrapText="1"/>
    </xf>
    <xf numFmtId="0" fontId="63" fillId="3" borderId="189" xfId="0" applyFont="1" applyFill="1" applyBorder="1" applyAlignment="1" applyProtection="1">
      <alignment horizontal="left" vertical="center" wrapText="1"/>
    </xf>
    <xf numFmtId="0" fontId="52" fillId="0" borderId="180" xfId="0" applyFont="1" applyFill="1" applyBorder="1" applyAlignment="1" applyProtection="1">
      <alignment horizontal="center" vertical="center" wrapText="1"/>
      <protection locked="0"/>
    </xf>
    <xf numFmtId="0" fontId="64" fillId="0" borderId="186" xfId="0" applyFont="1" applyFill="1" applyBorder="1" applyAlignment="1" applyProtection="1">
      <alignment horizontal="center" vertical="center" wrapText="1"/>
    </xf>
    <xf numFmtId="0" fontId="52" fillId="0" borderId="186" xfId="0" applyFont="1" applyFill="1" applyBorder="1" applyAlignment="1" applyProtection="1">
      <alignment horizontal="center" vertical="center"/>
    </xf>
    <xf numFmtId="0" fontId="64" fillId="4" borderId="180" xfId="0" applyFont="1" applyFill="1" applyBorder="1" applyAlignment="1" applyProtection="1">
      <alignment horizontal="justify" vertical="center" wrapText="1"/>
    </xf>
    <xf numFmtId="0" fontId="63" fillId="4" borderId="211" xfId="0" applyFont="1" applyFill="1" applyBorder="1" applyAlignment="1" applyProtection="1">
      <alignment horizontal="justify" vertical="center" wrapText="1"/>
    </xf>
    <xf numFmtId="43" fontId="63" fillId="3" borderId="190" xfId="1" applyFont="1" applyFill="1" applyBorder="1" applyAlignment="1" applyProtection="1">
      <alignment horizontal="right" vertical="center" wrapText="1"/>
    </xf>
    <xf numFmtId="43" fontId="52" fillId="0" borderId="190" xfId="1" applyFont="1" applyFill="1" applyBorder="1" applyAlignment="1" applyProtection="1">
      <alignment horizontal="right" vertical="center" wrapText="1"/>
      <protection locked="0"/>
    </xf>
    <xf numFmtId="0" fontId="64" fillId="4" borderId="186" xfId="0" applyFont="1" applyFill="1" applyBorder="1" applyAlignment="1" applyProtection="1">
      <alignment horizontal="justify" vertical="center" wrapText="1"/>
      <protection locked="0"/>
    </xf>
    <xf numFmtId="0" fontId="52" fillId="0" borderId="180" xfId="0" applyFont="1" applyFill="1" applyBorder="1" applyAlignment="1" applyProtection="1">
      <alignment horizontal="center" vertical="center"/>
    </xf>
    <xf numFmtId="0" fontId="52" fillId="0" borderId="183" xfId="0" applyFont="1" applyFill="1" applyBorder="1" applyAlignment="1" applyProtection="1">
      <alignment horizontal="center" vertical="center"/>
    </xf>
    <xf numFmtId="0" fontId="64" fillId="0" borderId="186" xfId="0" applyFont="1" applyFill="1" applyBorder="1" applyAlignment="1" applyProtection="1">
      <alignment vertical="center" wrapText="1"/>
    </xf>
    <xf numFmtId="0" fontId="52" fillId="3" borderId="180" xfId="0" applyFont="1" applyFill="1" applyBorder="1" applyAlignment="1" applyProtection="1">
      <alignment horizontal="center" vertical="center" wrapText="1"/>
    </xf>
    <xf numFmtId="43" fontId="63" fillId="3" borderId="212" xfId="1" applyFont="1" applyFill="1" applyBorder="1" applyAlignment="1" applyProtection="1">
      <alignment horizontal="justify" vertical="center" wrapText="1"/>
      <protection locked="0"/>
    </xf>
    <xf numFmtId="0" fontId="63" fillId="4" borderId="212" xfId="0" applyFont="1" applyFill="1" applyBorder="1" applyAlignment="1" applyProtection="1">
      <alignment horizontal="justify" vertical="center" wrapText="1"/>
      <protection locked="0"/>
    </xf>
    <xf numFmtId="0" fontId="63" fillId="4" borderId="190" xfId="0" applyFont="1" applyFill="1" applyBorder="1" applyAlignment="1" applyProtection="1">
      <alignment horizontal="justify" vertical="center" wrapText="1"/>
      <protection locked="0"/>
    </xf>
    <xf numFmtId="43" fontId="63" fillId="4" borderId="190" xfId="1" applyFont="1" applyFill="1" applyBorder="1" applyAlignment="1" applyProtection="1">
      <alignment horizontal="justify" vertical="center" wrapText="1"/>
      <protection locked="0"/>
    </xf>
    <xf numFmtId="0" fontId="63" fillId="4" borderId="213" xfId="0" applyFont="1" applyFill="1" applyBorder="1" applyAlignment="1" applyProtection="1">
      <alignment horizontal="justify" vertical="center" wrapText="1"/>
      <protection locked="0"/>
    </xf>
    <xf numFmtId="43" fontId="63" fillId="4" borderId="213" xfId="1" applyFont="1" applyFill="1" applyBorder="1" applyAlignment="1" applyProtection="1">
      <alignment horizontal="justify" vertical="center" wrapText="1"/>
      <protection locked="0"/>
    </xf>
    <xf numFmtId="0" fontId="63" fillId="4" borderId="0" xfId="0" applyFont="1" applyFill="1" applyBorder="1" applyAlignment="1" applyProtection="1">
      <alignment horizontal="justify" vertical="center" wrapText="1"/>
    </xf>
    <xf numFmtId="0" fontId="64" fillId="4" borderId="0" xfId="0" applyFont="1" applyFill="1" applyBorder="1" applyAlignment="1" applyProtection="1">
      <alignment horizontal="justify" vertical="center" wrapText="1"/>
      <protection locked="0"/>
    </xf>
    <xf numFmtId="0" fontId="63" fillId="4" borderId="0" xfId="0" applyFont="1" applyFill="1" applyBorder="1" applyAlignment="1" applyProtection="1">
      <alignment horizontal="justify" vertical="center" wrapText="1"/>
      <protection locked="0"/>
    </xf>
    <xf numFmtId="0" fontId="56" fillId="0" borderId="0" xfId="0" applyFont="1" applyProtection="1">
      <protection locked="0"/>
    </xf>
    <xf numFmtId="0" fontId="63" fillId="4" borderId="211" xfId="0" applyFont="1" applyFill="1" applyBorder="1" applyAlignment="1" applyProtection="1">
      <alignment horizontal="justify" vertical="center"/>
    </xf>
    <xf numFmtId="0" fontId="63" fillId="4" borderId="211" xfId="0" applyFont="1" applyFill="1" applyBorder="1" applyAlignment="1" applyProtection="1">
      <alignment horizontal="left" vertical="center"/>
    </xf>
    <xf numFmtId="0" fontId="52" fillId="0" borderId="180" xfId="0" applyFont="1" applyFill="1" applyBorder="1" applyAlignment="1">
      <alignment horizontal="center" vertical="center" wrapText="1"/>
    </xf>
    <xf numFmtId="0" fontId="64" fillId="0" borderId="186" xfId="0" applyFont="1" applyFill="1" applyBorder="1" applyAlignment="1">
      <alignment vertical="center" wrapText="1"/>
    </xf>
    <xf numFmtId="0" fontId="52" fillId="0" borderId="186" xfId="0" applyFont="1" applyFill="1" applyBorder="1" applyAlignment="1">
      <alignment horizontal="center" vertical="center"/>
    </xf>
    <xf numFmtId="0" fontId="64" fillId="4" borderId="180" xfId="0" applyFont="1" applyFill="1" applyBorder="1" applyAlignment="1">
      <alignment horizontal="justify" vertical="center" wrapText="1"/>
    </xf>
    <xf numFmtId="0" fontId="64" fillId="4" borderId="180" xfId="0" applyFont="1" applyFill="1" applyBorder="1" applyAlignment="1">
      <alignment horizontal="right" vertical="center" wrapText="1"/>
    </xf>
    <xf numFmtId="43" fontId="64" fillId="4" borderId="180" xfId="1" applyFont="1" applyFill="1" applyBorder="1" applyAlignment="1">
      <alignment horizontal="right" vertical="center" wrapText="1"/>
    </xf>
    <xf numFmtId="0" fontId="52" fillId="3" borderId="190" xfId="0" applyFont="1" applyFill="1" applyBorder="1" applyAlignment="1">
      <alignment horizontal="left" vertical="center" wrapText="1"/>
    </xf>
    <xf numFmtId="43" fontId="64" fillId="3" borderId="190" xfId="1" applyFont="1" applyFill="1" applyBorder="1" applyAlignment="1" applyProtection="1">
      <alignment horizontal="right" vertical="center" wrapText="1"/>
      <protection locked="0"/>
    </xf>
    <xf numFmtId="43" fontId="65" fillId="3" borderId="190" xfId="1" applyFont="1" applyFill="1" applyBorder="1" applyAlignment="1">
      <alignment horizontal="right" vertical="center" wrapText="1"/>
    </xf>
    <xf numFmtId="0" fontId="63" fillId="4" borderId="190" xfId="0" applyFont="1" applyFill="1" applyBorder="1" applyAlignment="1">
      <alignment horizontal="left" vertical="center" indent="1"/>
    </xf>
    <xf numFmtId="43" fontId="64" fillId="4" borderId="190" xfId="1" applyFont="1" applyFill="1" applyBorder="1" applyAlignment="1" applyProtection="1">
      <alignment horizontal="right" vertical="center" wrapText="1"/>
      <protection locked="0"/>
    </xf>
    <xf numFmtId="0" fontId="64" fillId="4" borderId="214" xfId="0" applyFont="1" applyFill="1" applyBorder="1" applyAlignment="1">
      <alignment horizontal="justify" vertical="center" wrapText="1"/>
    </xf>
    <xf numFmtId="0" fontId="64" fillId="4" borderId="214" xfId="0" applyFont="1" applyFill="1" applyBorder="1" applyAlignment="1">
      <alignment horizontal="right" vertical="center" wrapText="1"/>
    </xf>
    <xf numFmtId="43" fontId="64" fillId="4" borderId="214" xfId="1" applyFont="1" applyFill="1" applyBorder="1" applyAlignment="1">
      <alignment horizontal="right" vertical="center" wrapText="1"/>
    </xf>
    <xf numFmtId="0" fontId="64" fillId="4" borderId="0" xfId="0" applyFont="1" applyFill="1" applyBorder="1" applyAlignment="1">
      <alignment horizontal="justify" vertical="center" wrapText="1"/>
    </xf>
    <xf numFmtId="0" fontId="56" fillId="4" borderId="0" xfId="0" applyFont="1" applyFill="1" applyBorder="1" applyAlignment="1" applyProtection="1">
      <alignment vertical="center" wrapText="1"/>
      <protection locked="0"/>
    </xf>
    <xf numFmtId="0" fontId="56" fillId="4" borderId="0" xfId="0" applyFont="1" applyFill="1" applyBorder="1" applyAlignment="1" applyProtection="1">
      <alignment horizontal="justify" vertical="center" wrapText="1"/>
      <protection locked="0"/>
    </xf>
    <xf numFmtId="0" fontId="56" fillId="4" borderId="0" xfId="0" applyFont="1" applyFill="1" applyAlignment="1" applyProtection="1">
      <alignment horizontal="justify" vertical="center" wrapText="1"/>
      <protection locked="0"/>
    </xf>
    <xf numFmtId="0" fontId="52" fillId="0" borderId="0" xfId="0" applyFont="1" applyFill="1" applyAlignment="1" applyProtection="1">
      <alignment horizontal="center" vertical="center"/>
    </xf>
    <xf numFmtId="0" fontId="52" fillId="8" borderId="207" xfId="0" applyFont="1" applyFill="1" applyBorder="1" applyAlignment="1" applyProtection="1">
      <alignment horizontal="center" vertical="center"/>
    </xf>
    <xf numFmtId="0" fontId="52" fillId="8" borderId="208" xfId="0" applyFont="1" applyFill="1" applyBorder="1" applyAlignment="1" applyProtection="1">
      <alignment horizontal="center" vertical="center"/>
    </xf>
    <xf numFmtId="0" fontId="52" fillId="9" borderId="187" xfId="0" applyFont="1" applyFill="1" applyBorder="1" applyAlignment="1" applyProtection="1">
      <alignment vertical="center"/>
    </xf>
    <xf numFmtId="0" fontId="52" fillId="10" borderId="210" xfId="0" applyFont="1" applyFill="1" applyBorder="1" applyAlignment="1" applyProtection="1">
      <alignment horizontal="center" vertical="center"/>
    </xf>
    <xf numFmtId="0" fontId="63" fillId="10" borderId="177" xfId="0" applyFont="1" applyFill="1" applyBorder="1" applyAlignment="1" applyProtection="1">
      <alignment horizontal="center" vertical="center"/>
    </xf>
    <xf numFmtId="0" fontId="63" fillId="10" borderId="177" xfId="0" applyFont="1" applyFill="1" applyBorder="1" applyAlignment="1" applyProtection="1">
      <alignment vertical="center"/>
    </xf>
    <xf numFmtId="0" fontId="63" fillId="10" borderId="187" xfId="0" applyFont="1" applyFill="1" applyBorder="1" applyAlignment="1" applyProtection="1">
      <alignment horizontal="center" vertical="center"/>
    </xf>
    <xf numFmtId="0" fontId="63" fillId="10" borderId="207" xfId="0" applyFont="1" applyFill="1" applyBorder="1" applyAlignment="1" applyProtection="1">
      <alignment horizontal="center" vertical="center"/>
      <protection locked="0"/>
    </xf>
    <xf numFmtId="0" fontId="63" fillId="10" borderId="207" xfId="0" applyFont="1" applyFill="1" applyBorder="1" applyAlignment="1" applyProtection="1">
      <alignment horizontal="center" vertical="center"/>
    </xf>
    <xf numFmtId="0" fontId="63" fillId="10" borderId="207" xfId="0" applyFont="1" applyFill="1" applyBorder="1" applyAlignment="1" applyProtection="1">
      <alignment vertical="center"/>
      <protection locked="0"/>
    </xf>
    <xf numFmtId="0" fontId="63" fillId="10" borderId="208" xfId="0" applyFont="1" applyFill="1" applyBorder="1" applyAlignment="1" applyProtection="1">
      <alignment horizontal="center" vertical="center"/>
      <protection locked="0"/>
    </xf>
    <xf numFmtId="0" fontId="52" fillId="4" borderId="210" xfId="0" applyFont="1" applyFill="1" applyBorder="1" applyAlignment="1" applyProtection="1">
      <alignment horizontal="center" vertical="center"/>
    </xf>
    <xf numFmtId="0" fontId="66" fillId="4" borderId="177" xfId="0" applyFont="1" applyFill="1" applyBorder="1" applyAlignment="1" applyProtection="1">
      <alignment horizontal="center" vertical="center"/>
    </xf>
    <xf numFmtId="0" fontId="66" fillId="4" borderId="177" xfId="0" applyFont="1" applyFill="1" applyBorder="1" applyAlignment="1" applyProtection="1">
      <alignment vertical="center"/>
    </xf>
    <xf numFmtId="0" fontId="63" fillId="4" borderId="183" xfId="0" applyFont="1" applyFill="1" applyBorder="1" applyAlignment="1" applyProtection="1">
      <alignment horizontal="center" vertical="center"/>
      <protection locked="0"/>
    </xf>
    <xf numFmtId="0" fontId="63" fillId="4" borderId="184" xfId="0" applyFont="1" applyFill="1" applyBorder="1" applyAlignment="1" applyProtection="1">
      <alignment horizontal="center" vertical="center"/>
    </xf>
    <xf numFmtId="0" fontId="63" fillId="4" borderId="184" xfId="0" applyFont="1" applyFill="1" applyBorder="1" applyAlignment="1" applyProtection="1">
      <alignment horizontal="center" vertical="center"/>
      <protection locked="0"/>
    </xf>
    <xf numFmtId="0" fontId="63" fillId="4" borderId="184" xfId="0" applyFont="1" applyFill="1" applyBorder="1" applyAlignment="1" applyProtection="1">
      <alignment vertical="center"/>
      <protection locked="0"/>
    </xf>
    <xf numFmtId="0" fontId="63" fillId="4" borderId="183" xfId="0" applyFont="1" applyFill="1" applyBorder="1" applyAlignment="1" applyProtection="1">
      <alignment horizontal="center" vertical="center"/>
    </xf>
    <xf numFmtId="0" fontId="63" fillId="4" borderId="180" xfId="0" applyFont="1" applyFill="1" applyBorder="1" applyAlignment="1" applyProtection="1">
      <alignment horizontal="center" vertical="center"/>
      <protection locked="0"/>
    </xf>
    <xf numFmtId="0" fontId="63" fillId="4" borderId="181" xfId="0" applyFont="1" applyFill="1" applyBorder="1" applyAlignment="1" applyProtection="1">
      <alignment horizontal="center" vertical="center"/>
    </xf>
    <xf numFmtId="0" fontId="63" fillId="4" borderId="181" xfId="0" applyFont="1" applyFill="1" applyBorder="1" applyAlignment="1" applyProtection="1">
      <alignment horizontal="center" vertical="center"/>
      <protection locked="0"/>
    </xf>
    <xf numFmtId="0" fontId="63" fillId="4" borderId="180" xfId="0" applyFont="1" applyFill="1" applyBorder="1" applyAlignment="1" applyProtection="1">
      <alignment horizontal="center" vertical="center"/>
    </xf>
    <xf numFmtId="0" fontId="66" fillId="10" borderId="210" xfId="0" applyFont="1" applyFill="1" applyBorder="1" applyAlignment="1" applyProtection="1">
      <alignment horizontal="right" vertical="center"/>
    </xf>
    <xf numFmtId="0" fontId="66" fillId="10" borderId="177" xfId="0" applyFont="1" applyFill="1" applyBorder="1" applyAlignment="1" applyProtection="1">
      <alignment horizontal="center" vertical="center"/>
    </xf>
    <xf numFmtId="0" fontId="63" fillId="10" borderId="177" xfId="0" applyFont="1" applyFill="1" applyBorder="1" applyAlignment="1" applyProtection="1">
      <alignment horizontal="center" vertical="center"/>
      <protection locked="0"/>
    </xf>
    <xf numFmtId="0" fontId="63" fillId="10" borderId="177" xfId="0" applyFont="1" applyFill="1" applyBorder="1" applyAlignment="1" applyProtection="1">
      <alignment vertical="center"/>
      <protection locked="0"/>
    </xf>
    <xf numFmtId="0" fontId="63" fillId="10" borderId="187" xfId="0" applyFont="1" applyFill="1" applyBorder="1" applyAlignment="1" applyProtection="1">
      <alignment horizontal="center" vertical="center"/>
      <protection locked="0"/>
    </xf>
    <xf numFmtId="0" fontId="66" fillId="4" borderId="215" xfId="0" applyFont="1" applyFill="1" applyBorder="1" applyAlignment="1" applyProtection="1">
      <alignment vertical="center"/>
    </xf>
    <xf numFmtId="0" fontId="63" fillId="4" borderId="143" xfId="0" applyFont="1" applyFill="1" applyBorder="1" applyAlignment="1" applyProtection="1">
      <alignment horizontal="center" vertical="center"/>
      <protection locked="0"/>
    </xf>
    <xf numFmtId="0" fontId="63" fillId="4" borderId="143" xfId="0" applyFont="1" applyFill="1" applyBorder="1" applyAlignment="1" applyProtection="1">
      <alignment horizontal="center" vertical="center"/>
    </xf>
    <xf numFmtId="0" fontId="63" fillId="4" borderId="187" xfId="0" applyFont="1" applyFill="1" applyBorder="1" applyAlignment="1" applyProtection="1">
      <alignment horizontal="center" vertical="center"/>
    </xf>
    <xf numFmtId="0" fontId="52" fillId="9" borderId="187" xfId="0" applyFont="1" applyFill="1" applyBorder="1" applyAlignment="1" applyProtection="1">
      <alignment vertical="center"/>
      <protection locked="0"/>
    </xf>
    <xf numFmtId="0" fontId="52" fillId="10" borderId="206" xfId="0" applyFont="1" applyFill="1" applyBorder="1" applyAlignment="1" applyProtection="1">
      <alignment horizontal="center" vertical="center"/>
    </xf>
    <xf numFmtId="0" fontId="63" fillId="10" borderId="207" xfId="0" applyFont="1" applyFill="1" applyBorder="1" applyAlignment="1" applyProtection="1">
      <alignment vertical="center"/>
    </xf>
    <xf numFmtId="0" fontId="66" fillId="4" borderId="210" xfId="0" applyFont="1" applyFill="1" applyBorder="1" applyAlignment="1" applyProtection="1">
      <alignment horizontal="right" vertical="center"/>
    </xf>
    <xf numFmtId="0" fontId="63" fillId="4" borderId="186" xfId="0" applyFont="1" applyFill="1" applyBorder="1" applyAlignment="1" applyProtection="1">
      <alignment horizontal="center" vertical="center"/>
      <protection locked="0"/>
    </xf>
    <xf numFmtId="0" fontId="63" fillId="4" borderId="187" xfId="0" applyFont="1" applyFill="1" applyBorder="1" applyAlignment="1" applyProtection="1">
      <alignment horizontal="center" vertical="center"/>
      <protection locked="0"/>
    </xf>
    <xf numFmtId="0" fontId="63" fillId="4" borderId="187" xfId="0" applyFont="1" applyFill="1" applyBorder="1" applyAlignment="1" applyProtection="1">
      <alignment vertical="center"/>
      <protection locked="0"/>
    </xf>
    <xf numFmtId="0" fontId="63" fillId="10" borderId="183" xfId="0" applyFont="1" applyFill="1" applyBorder="1" applyAlignment="1" applyProtection="1">
      <alignment horizontal="center" vertical="center"/>
    </xf>
    <xf numFmtId="0" fontId="52" fillId="8" borderId="208" xfId="0" applyFont="1" applyFill="1" applyBorder="1" applyAlignment="1" applyProtection="1">
      <alignment horizontal="center" vertical="center"/>
      <protection locked="0"/>
    </xf>
    <xf numFmtId="0" fontId="63" fillId="8" borderId="217" xfId="0" applyFont="1" applyFill="1" applyBorder="1" applyAlignment="1" applyProtection="1">
      <alignment vertical="center"/>
    </xf>
    <xf numFmtId="0" fontId="63" fillId="10" borderId="208" xfId="0" applyFont="1" applyFill="1" applyBorder="1" applyAlignment="1" applyProtection="1">
      <alignment horizontal="center" vertical="center"/>
    </xf>
    <xf numFmtId="0" fontId="52" fillId="4" borderId="206" xfId="0" applyFont="1" applyFill="1" applyBorder="1" applyAlignment="1" applyProtection="1">
      <alignment horizontal="center" vertical="center"/>
    </xf>
    <xf numFmtId="0" fontId="66" fillId="4" borderId="207" xfId="0" applyFont="1" applyFill="1" applyBorder="1" applyAlignment="1" applyProtection="1">
      <alignment horizontal="center" vertical="center"/>
    </xf>
    <xf numFmtId="0" fontId="66" fillId="4" borderId="208" xfId="0" applyFont="1" applyFill="1" applyBorder="1" applyAlignment="1" applyProtection="1">
      <alignment vertical="center"/>
    </xf>
    <xf numFmtId="0" fontId="63" fillId="4" borderId="217" xfId="0" applyFont="1" applyFill="1" applyBorder="1" applyAlignment="1" applyProtection="1">
      <alignment horizontal="center" vertical="center"/>
      <protection locked="0"/>
    </xf>
    <xf numFmtId="0" fontId="63" fillId="4" borderId="217" xfId="0" applyFont="1" applyFill="1" applyBorder="1" applyAlignment="1" applyProtection="1">
      <alignment horizontal="center" vertical="center"/>
    </xf>
    <xf numFmtId="0" fontId="31" fillId="4" borderId="0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Protection="1">
      <protection locked="0"/>
    </xf>
    <xf numFmtId="0" fontId="31" fillId="0" borderId="0" xfId="0" applyFont="1" applyProtection="1"/>
    <xf numFmtId="0" fontId="52" fillId="4" borderId="209" xfId="0" applyFont="1" applyFill="1" applyBorder="1" applyAlignment="1" applyProtection="1">
      <alignment vertical="center"/>
    </xf>
    <xf numFmtId="0" fontId="66" fillId="4" borderId="181" xfId="0" applyFont="1" applyFill="1" applyBorder="1" applyAlignment="1" applyProtection="1">
      <alignment vertical="center"/>
    </xf>
    <xf numFmtId="0" fontId="63" fillId="4" borderId="180" xfId="0" applyFont="1" applyFill="1" applyBorder="1" applyAlignment="1" applyProtection="1">
      <alignment vertical="center"/>
      <protection locked="0"/>
    </xf>
    <xf numFmtId="0" fontId="63" fillId="4" borderId="180" xfId="0" applyFont="1" applyFill="1" applyBorder="1" applyAlignment="1" applyProtection="1">
      <alignment horizontal="center" vertical="center" wrapText="1"/>
    </xf>
    <xf numFmtId="0" fontId="63" fillId="4" borderId="223" xfId="0" applyFont="1" applyFill="1" applyBorder="1" applyAlignment="1" applyProtection="1">
      <alignment vertical="center"/>
      <protection locked="0"/>
    </xf>
    <xf numFmtId="0" fontId="52" fillId="4" borderId="224" xfId="0" applyFont="1" applyFill="1" applyBorder="1" applyAlignment="1" applyProtection="1">
      <alignment vertical="center"/>
    </xf>
    <xf numFmtId="0" fontId="52" fillId="10" borderId="177" xfId="0" applyFont="1" applyFill="1" applyBorder="1" applyAlignment="1" applyProtection="1">
      <alignment vertical="center"/>
    </xf>
    <xf numFmtId="0" fontId="66" fillId="4" borderId="225" xfId="0" applyFont="1" applyFill="1" applyBorder="1" applyAlignment="1" applyProtection="1">
      <alignment vertical="center"/>
    </xf>
    <xf numFmtId="0" fontId="66" fillId="4" borderId="226" xfId="0" applyFont="1" applyFill="1" applyBorder="1" applyAlignment="1" applyProtection="1">
      <alignment vertical="center"/>
    </xf>
    <xf numFmtId="0" fontId="66" fillId="4" borderId="215" xfId="0" applyFont="1" applyFill="1" applyBorder="1" applyAlignment="1" applyProtection="1">
      <alignment horizontal="center" vertical="center"/>
    </xf>
    <xf numFmtId="0" fontId="63" fillId="4" borderId="184" xfId="0" applyFont="1" applyFill="1" applyBorder="1" applyAlignment="1" applyProtection="1">
      <alignment horizontal="center" vertical="center" wrapText="1"/>
    </xf>
    <xf numFmtId="0" fontId="63" fillId="4" borderId="181" xfId="0" applyFont="1" applyFill="1" applyBorder="1" applyAlignment="1" applyProtection="1">
      <alignment horizontal="center" vertical="center" wrapText="1"/>
    </xf>
    <xf numFmtId="0" fontId="63" fillId="4" borderId="209" xfId="0" applyFont="1" applyFill="1" applyBorder="1" applyAlignment="1" applyProtection="1">
      <alignment horizontal="center" vertical="center"/>
    </xf>
    <xf numFmtId="0" fontId="63" fillId="4" borderId="222" xfId="0" applyFont="1" applyFill="1" applyBorder="1" applyAlignment="1" applyProtection="1">
      <alignment horizontal="center" vertical="center"/>
    </xf>
    <xf numFmtId="0" fontId="63" fillId="4" borderId="222" xfId="0" applyFont="1" applyFill="1" applyBorder="1" applyAlignment="1" applyProtection="1">
      <alignment horizontal="center" vertical="center" wrapText="1"/>
    </xf>
    <xf numFmtId="0" fontId="66" fillId="4" borderId="209" xfId="0" applyFont="1" applyFill="1" applyBorder="1" applyAlignment="1" applyProtection="1">
      <alignment vertical="center"/>
    </xf>
    <xf numFmtId="0" fontId="63" fillId="10" borderId="180" xfId="0" applyFont="1" applyFill="1" applyBorder="1" applyAlignment="1" applyProtection="1">
      <alignment vertical="center"/>
      <protection locked="0"/>
    </xf>
    <xf numFmtId="0" fontId="66" fillId="4" borderId="0" xfId="0" applyFont="1" applyFill="1" applyAlignment="1" applyProtection="1">
      <alignment vertical="center" wrapText="1"/>
    </xf>
    <xf numFmtId="0" fontId="66" fillId="4" borderId="209" xfId="0" applyFont="1" applyFill="1" applyBorder="1" applyAlignment="1" applyProtection="1">
      <alignment horizontal="right" vertical="center"/>
    </xf>
    <xf numFmtId="0" fontId="63" fillId="10" borderId="180" xfId="0" applyFont="1" applyFill="1" applyBorder="1" applyAlignment="1" applyProtection="1">
      <alignment horizontal="center" vertical="center"/>
      <protection locked="0"/>
    </xf>
    <xf numFmtId="0" fontId="66" fillId="4" borderId="215" xfId="0" applyFont="1" applyFill="1" applyBorder="1" applyAlignment="1" applyProtection="1">
      <alignment vertical="center" wrapText="1"/>
    </xf>
    <xf numFmtId="0" fontId="63" fillId="4" borderId="187" xfId="0" applyFont="1" applyFill="1" applyBorder="1" applyAlignment="1" applyProtection="1">
      <alignment horizontal="center" vertical="center" wrapText="1"/>
    </xf>
    <xf numFmtId="0" fontId="63" fillId="4" borderId="222" xfId="0" applyFont="1" applyFill="1" applyBorder="1" applyAlignment="1" applyProtection="1">
      <alignment vertical="center"/>
      <protection locked="0"/>
    </xf>
    <xf numFmtId="0" fontId="66" fillId="4" borderId="225" xfId="0" applyFont="1" applyFill="1" applyBorder="1" applyAlignment="1" applyProtection="1">
      <alignment horizontal="center" vertical="center"/>
    </xf>
    <xf numFmtId="0" fontId="63" fillId="10" borderId="180" xfId="0" applyFont="1" applyFill="1" applyBorder="1" applyAlignment="1" applyProtection="1">
      <alignment vertical="center"/>
    </xf>
    <xf numFmtId="0" fontId="66" fillId="4" borderId="181" xfId="0" applyFont="1" applyFill="1" applyBorder="1" applyAlignment="1" applyProtection="1">
      <alignment vertical="center" wrapText="1"/>
    </xf>
    <xf numFmtId="0" fontId="63" fillId="4" borderId="180" xfId="0" applyFont="1" applyFill="1" applyBorder="1" applyAlignment="1" applyProtection="1">
      <alignment horizontal="center" wrapText="1"/>
    </xf>
    <xf numFmtId="0" fontId="52" fillId="10" borderId="215" xfId="0" applyFont="1" applyFill="1" applyBorder="1" applyAlignment="1" applyProtection="1">
      <alignment vertical="center"/>
    </xf>
    <xf numFmtId="0" fontId="52" fillId="10" borderId="209" xfId="0" applyFont="1" applyFill="1" applyBorder="1" applyAlignment="1" applyProtection="1">
      <alignment vertical="center"/>
    </xf>
    <xf numFmtId="0" fontId="63" fillId="10" borderId="215" xfId="0" applyFont="1" applyFill="1" applyBorder="1" applyAlignment="1" applyProtection="1">
      <alignment horizontal="center" vertical="center"/>
    </xf>
    <xf numFmtId="0" fontId="63" fillId="10" borderId="215" xfId="0" applyFont="1" applyFill="1" applyBorder="1" applyAlignment="1" applyProtection="1">
      <alignment vertical="center"/>
    </xf>
    <xf numFmtId="0" fontId="63" fillId="10" borderId="181" xfId="0" applyFont="1" applyFill="1" applyBorder="1" applyAlignment="1" applyProtection="1">
      <alignment horizontal="center" vertical="center"/>
      <protection locked="0"/>
    </xf>
    <xf numFmtId="0" fontId="52" fillId="10" borderId="225" xfId="0" applyFont="1" applyFill="1" applyBorder="1" applyAlignment="1" applyProtection="1">
      <alignment vertical="center"/>
    </xf>
    <xf numFmtId="0" fontId="66" fillId="4" borderId="204" xfId="0" applyFont="1" applyFill="1" applyBorder="1" applyAlignment="1" applyProtection="1">
      <alignment vertical="center" wrapText="1"/>
    </xf>
    <xf numFmtId="0" fontId="52" fillId="4" borderId="215" xfId="0" applyFont="1" applyFill="1" applyBorder="1" applyAlignment="1" applyProtection="1">
      <alignment vertical="center"/>
    </xf>
    <xf numFmtId="0" fontId="52" fillId="4" borderId="215" xfId="0" applyFont="1" applyFill="1" applyBorder="1" applyAlignment="1" applyProtection="1">
      <alignment vertical="center" wrapText="1"/>
    </xf>
    <xf numFmtId="0" fontId="0" fillId="0" borderId="225" xfId="0" applyBorder="1" applyProtection="1"/>
    <xf numFmtId="0" fontId="52" fillId="4" borderId="226" xfId="0" applyFont="1" applyFill="1" applyBorder="1" applyAlignment="1" applyProtection="1">
      <alignment vertical="center" wrapText="1"/>
    </xf>
    <xf numFmtId="0" fontId="52" fillId="4" borderId="0" xfId="0" applyFont="1" applyFill="1" applyAlignment="1" applyProtection="1">
      <alignment vertical="center" wrapText="1"/>
    </xf>
    <xf numFmtId="0" fontId="63" fillId="4" borderId="217" xfId="0" applyFont="1" applyFill="1" applyBorder="1" applyAlignment="1" applyProtection="1">
      <alignment horizontal="center" vertical="center" wrapText="1"/>
    </xf>
    <xf numFmtId="0" fontId="52" fillId="9" borderId="177" xfId="0" applyFont="1" applyFill="1" applyBorder="1" applyAlignment="1" applyProtection="1">
      <alignment horizontal="center" vertical="center"/>
    </xf>
    <xf numFmtId="0" fontId="66" fillId="10" borderId="177" xfId="0" applyFont="1" applyFill="1" applyBorder="1" applyAlignment="1" applyProtection="1">
      <alignment vertical="center"/>
    </xf>
    <xf numFmtId="43" fontId="8" fillId="3" borderId="16" xfId="1" applyFont="1" applyFill="1" applyBorder="1" applyProtection="1"/>
    <xf numFmtId="43" fontId="6" fillId="0" borderId="16" xfId="1" applyFont="1" applyBorder="1" applyProtection="1">
      <protection locked="0"/>
    </xf>
    <xf numFmtId="43" fontId="6" fillId="0" borderId="16" xfId="1" applyFont="1" applyBorder="1" applyProtection="1"/>
    <xf numFmtId="43" fontId="8" fillId="3" borderId="18" xfId="1" applyFont="1" applyFill="1" applyBorder="1" applyProtection="1"/>
    <xf numFmtId="43" fontId="8" fillId="3" borderId="23" xfId="1" applyFont="1" applyFill="1" applyBorder="1" applyProtection="1"/>
    <xf numFmtId="43" fontId="8" fillId="3" borderId="70" xfId="1" applyFont="1" applyFill="1" applyBorder="1" applyProtection="1"/>
    <xf numFmtId="43" fontId="8" fillId="3" borderId="17" xfId="1" applyFont="1" applyFill="1" applyBorder="1" applyProtection="1"/>
    <xf numFmtId="43" fontId="6" fillId="0" borderId="17" xfId="1" applyFont="1" applyBorder="1" applyProtection="1"/>
    <xf numFmtId="43" fontId="8" fillId="3" borderId="21" xfId="1" applyFont="1" applyFill="1" applyBorder="1" applyProtection="1"/>
    <xf numFmtId="43" fontId="8" fillId="3" borderId="25" xfId="1" applyFont="1" applyFill="1" applyBorder="1" applyProtection="1"/>
    <xf numFmtId="43" fontId="3" fillId="3" borderId="69" xfId="1" applyFont="1" applyFill="1" applyBorder="1" applyAlignment="1" applyProtection="1">
      <alignment vertical="top"/>
    </xf>
    <xf numFmtId="43" fontId="2" fillId="3" borderId="70" xfId="1" applyFont="1" applyFill="1" applyBorder="1" applyAlignment="1" applyProtection="1">
      <alignment horizontal="right" vertical="top"/>
    </xf>
    <xf numFmtId="43" fontId="2" fillId="0" borderId="69" xfId="1" applyFont="1" applyFill="1" applyBorder="1" applyAlignment="1" applyProtection="1">
      <alignment vertical="top"/>
      <protection locked="0"/>
    </xf>
    <xf numFmtId="43" fontId="2" fillId="0" borderId="69" xfId="1" applyFont="1" applyFill="1" applyBorder="1" applyAlignment="1" applyProtection="1">
      <alignment horizontal="right" vertical="top" wrapText="1"/>
      <protection locked="0"/>
    </xf>
    <xf numFmtId="43" fontId="3" fillId="3" borderId="69" xfId="1" applyFont="1" applyFill="1" applyBorder="1" applyAlignment="1" applyProtection="1">
      <alignment horizontal="right" vertical="top" wrapText="1"/>
    </xf>
    <xf numFmtId="43" fontId="2" fillId="0" borderId="70" xfId="1" applyFont="1" applyFill="1" applyBorder="1" applyAlignment="1">
      <alignment horizontal="center" vertical="top"/>
    </xf>
    <xf numFmtId="43" fontId="2" fillId="3" borderId="69" xfId="1" applyFont="1" applyFill="1" applyBorder="1" applyAlignment="1" applyProtection="1">
      <alignment horizontal="right" vertical="top" wrapText="1"/>
    </xf>
    <xf numFmtId="43" fontId="2" fillId="0" borderId="69" xfId="1" applyFont="1" applyFill="1" applyBorder="1" applyAlignment="1">
      <alignment horizontal="right" vertical="top" wrapText="1"/>
    </xf>
    <xf numFmtId="43" fontId="3" fillId="0" borderId="69" xfId="1" applyFont="1" applyBorder="1"/>
    <xf numFmtId="43" fontId="2" fillId="7" borderId="69" xfId="1" applyFont="1" applyFill="1" applyBorder="1"/>
    <xf numFmtId="43" fontId="2" fillId="0" borderId="69" xfId="1" applyFont="1" applyBorder="1"/>
    <xf numFmtId="43" fontId="2" fillId="0" borderId="69" xfId="1" applyFont="1" applyFill="1" applyBorder="1"/>
    <xf numFmtId="43" fontId="3" fillId="0" borderId="69" xfId="1" applyFont="1" applyFill="1" applyBorder="1"/>
    <xf numFmtId="43" fontId="2" fillId="0" borderId="0" xfId="1" applyFont="1"/>
    <xf numFmtId="43" fontId="30" fillId="3" borderId="80" xfId="1" applyFont="1" applyFill="1" applyBorder="1" applyProtection="1"/>
    <xf numFmtId="43" fontId="30" fillId="3" borderId="81" xfId="1" applyFont="1" applyFill="1" applyBorder="1" applyProtection="1"/>
    <xf numFmtId="43" fontId="31" fillId="0" borderId="82" xfId="1" applyFont="1" applyBorder="1" applyProtection="1">
      <protection locked="0"/>
    </xf>
    <xf numFmtId="43" fontId="31" fillId="0" borderId="83" xfId="1" applyFont="1" applyBorder="1" applyProtection="1">
      <protection locked="0"/>
    </xf>
    <xf numFmtId="43" fontId="30" fillId="3" borderId="82" xfId="1" applyFont="1" applyFill="1" applyBorder="1" applyProtection="1"/>
    <xf numFmtId="43" fontId="30" fillId="3" borderId="83" xfId="1" applyFont="1" applyFill="1" applyBorder="1" applyProtection="1"/>
    <xf numFmtId="43" fontId="29" fillId="3" borderId="22" xfId="1" applyFont="1" applyFill="1" applyBorder="1" applyProtection="1"/>
    <xf numFmtId="43" fontId="29" fillId="3" borderId="90" xfId="1" applyFont="1" applyFill="1" applyBorder="1" applyProtection="1"/>
    <xf numFmtId="43" fontId="30" fillId="3" borderId="69" xfId="1" applyFont="1" applyFill="1" applyBorder="1"/>
    <xf numFmtId="43" fontId="30" fillId="3" borderId="70" xfId="1" applyFont="1" applyFill="1" applyBorder="1"/>
    <xf numFmtId="43" fontId="29" fillId="0" borderId="69" xfId="1" applyFont="1" applyBorder="1" applyProtection="1">
      <protection locked="0"/>
    </xf>
    <xf numFmtId="43" fontId="29" fillId="0" borderId="70" xfId="1" applyFont="1" applyBorder="1" applyProtection="1">
      <protection locked="0"/>
    </xf>
    <xf numFmtId="43" fontId="29" fillId="0" borderId="70" xfId="1" applyFont="1" applyBorder="1"/>
    <xf numFmtId="43" fontId="3" fillId="3" borderId="69" xfId="1" applyFont="1" applyFill="1" applyBorder="1" applyProtection="1"/>
    <xf numFmtId="43" fontId="3" fillId="3" borderId="70" xfId="1" applyFont="1" applyFill="1" applyBorder="1" applyProtection="1"/>
    <xf numFmtId="43" fontId="2" fillId="0" borderId="69" xfId="1" applyFont="1" applyBorder="1" applyProtection="1">
      <protection locked="0"/>
    </xf>
    <xf numFmtId="43" fontId="2" fillId="0" borderId="69" xfId="1" applyFont="1" applyBorder="1" applyProtection="1"/>
    <xf numFmtId="43" fontId="2" fillId="0" borderId="70" xfId="1" applyFont="1" applyBorder="1" applyProtection="1"/>
    <xf numFmtId="43" fontId="2" fillId="3" borderId="69" xfId="1" applyFont="1" applyFill="1" applyBorder="1" applyProtection="1"/>
    <xf numFmtId="43" fontId="2" fillId="3" borderId="70" xfId="1" applyFont="1" applyFill="1" applyBorder="1" applyProtection="1"/>
    <xf numFmtId="43" fontId="3" fillId="0" borderId="69" xfId="1" applyFont="1" applyBorder="1" applyProtection="1">
      <protection locked="0"/>
    </xf>
    <xf numFmtId="43" fontId="3" fillId="0" borderId="69" xfId="1" applyFont="1" applyBorder="1" applyProtection="1"/>
    <xf numFmtId="43" fontId="3" fillId="0" borderId="70" xfId="1" applyFont="1" applyBorder="1" applyProtection="1"/>
    <xf numFmtId="43" fontId="0" fillId="0" borderId="69" xfId="1" applyFont="1" applyBorder="1" applyProtection="1"/>
    <xf numFmtId="43" fontId="0" fillId="0" borderId="70" xfId="1" applyFont="1" applyBorder="1" applyProtection="1"/>
    <xf numFmtId="43" fontId="0" fillId="3" borderId="69" xfId="1" applyFont="1" applyFill="1" applyBorder="1" applyProtection="1"/>
    <xf numFmtId="43" fontId="0" fillId="3" borderId="70" xfId="1" applyFont="1" applyFill="1" applyBorder="1" applyProtection="1"/>
    <xf numFmtId="43" fontId="0" fillId="0" borderId="69" xfId="1" applyFont="1" applyBorder="1" applyProtection="1">
      <protection locked="0"/>
    </xf>
    <xf numFmtId="43" fontId="0" fillId="0" borderId="70" xfId="1" applyFont="1" applyBorder="1" applyProtection="1">
      <protection locked="0"/>
    </xf>
    <xf numFmtId="43" fontId="0" fillId="6" borderId="69" xfId="1" applyFont="1" applyFill="1" applyBorder="1" applyProtection="1">
      <protection locked="0"/>
    </xf>
    <xf numFmtId="43" fontId="0" fillId="6" borderId="70" xfId="1" applyFont="1" applyFill="1" applyBorder="1" applyProtection="1">
      <protection locked="0"/>
    </xf>
    <xf numFmtId="43" fontId="6" fillId="3" borderId="9" xfId="1" applyFont="1" applyFill="1" applyBorder="1" applyProtection="1"/>
    <xf numFmtId="43" fontId="6" fillId="3" borderId="10" xfId="1" applyFont="1" applyFill="1" applyBorder="1" applyProtection="1"/>
    <xf numFmtId="43" fontId="6" fillId="3" borderId="11" xfId="1" applyFont="1" applyFill="1" applyBorder="1" applyProtection="1"/>
    <xf numFmtId="43" fontId="8" fillId="3" borderId="19" xfId="1" applyFont="1" applyFill="1" applyBorder="1" applyProtection="1"/>
    <xf numFmtId="43" fontId="6" fillId="0" borderId="19" xfId="1" applyFont="1" applyBorder="1" applyProtection="1"/>
    <xf numFmtId="43" fontId="6" fillId="0" borderId="19" xfId="1" applyFont="1" applyBorder="1" applyProtection="1">
      <protection locked="0"/>
    </xf>
    <xf numFmtId="43" fontId="8" fillId="3" borderId="20" xfId="1" applyFont="1" applyFill="1" applyBorder="1" applyProtection="1"/>
    <xf numFmtId="43" fontId="8" fillId="3" borderId="37" xfId="1" applyFont="1" applyFill="1" applyBorder="1" applyProtection="1"/>
    <xf numFmtId="43" fontId="0" fillId="0" borderId="9" xfId="1" applyFont="1" applyBorder="1" applyProtection="1"/>
    <xf numFmtId="43" fontId="0" fillId="0" borderId="17" xfId="1" applyFont="1" applyBorder="1" applyProtection="1"/>
    <xf numFmtId="43" fontId="6" fillId="3" borderId="16" xfId="1" applyFont="1" applyFill="1" applyBorder="1" applyProtection="1"/>
    <xf numFmtId="43" fontId="6" fillId="3" borderId="19" xfId="1" applyFont="1" applyFill="1" applyBorder="1" applyProtection="1"/>
    <xf numFmtId="43" fontId="6" fillId="3" borderId="17" xfId="1" applyFont="1" applyFill="1" applyBorder="1" applyProtection="1"/>
    <xf numFmtId="43" fontId="8" fillId="3" borderId="38" xfId="1" applyFont="1" applyFill="1" applyBorder="1" applyProtection="1"/>
    <xf numFmtId="43" fontId="8" fillId="3" borderId="39" xfId="1" applyFont="1" applyFill="1" applyBorder="1" applyProtection="1"/>
    <xf numFmtId="0" fontId="52" fillId="4" borderId="193" xfId="0" applyFont="1" applyFill="1" applyBorder="1" applyAlignment="1" applyProtection="1">
      <alignment horizontal="justify" vertical="center" wrapText="1"/>
    </xf>
    <xf numFmtId="43" fontId="3" fillId="3" borderId="43" xfId="1" applyFont="1" applyFill="1" applyBorder="1" applyAlignment="1" applyProtection="1">
      <alignment horizontal="right" vertical="center"/>
    </xf>
    <xf numFmtId="43" fontId="3" fillId="3" borderId="43" xfId="1" applyFont="1" applyFill="1" applyBorder="1" applyAlignment="1" applyProtection="1">
      <alignment horizontal="right" vertical="center" wrapText="1"/>
    </xf>
    <xf numFmtId="43" fontId="3" fillId="3" borderId="44" xfId="1" applyFont="1" applyFill="1" applyBorder="1" applyAlignment="1" applyProtection="1">
      <alignment horizontal="right" vertical="center"/>
    </xf>
    <xf numFmtId="43" fontId="2" fillId="0" borderId="47" xfId="1" applyFont="1" applyFill="1" applyBorder="1" applyAlignment="1" applyProtection="1">
      <alignment horizontal="right" vertical="top"/>
      <protection locked="0"/>
    </xf>
    <xf numFmtId="43" fontId="3" fillId="0" borderId="47" xfId="1" applyFont="1" applyFill="1" applyBorder="1" applyAlignment="1" applyProtection="1">
      <alignment horizontal="right" vertical="top" wrapText="1"/>
    </xf>
    <xf numFmtId="43" fontId="2" fillId="0" borderId="47" xfId="1" applyFont="1" applyFill="1" applyBorder="1" applyAlignment="1" applyProtection="1">
      <alignment horizontal="right" vertical="top" wrapText="1"/>
      <protection locked="0"/>
    </xf>
    <xf numFmtId="43" fontId="3" fillId="0" borderId="48" xfId="1" applyFont="1" applyFill="1" applyBorder="1" applyAlignment="1" applyProtection="1">
      <alignment horizontal="right" vertical="top"/>
    </xf>
    <xf numFmtId="43" fontId="2" fillId="0" borderId="97" xfId="1" applyFont="1" applyFill="1" applyBorder="1" applyAlignment="1" applyProtection="1">
      <alignment horizontal="right" vertical="top"/>
      <protection locked="0"/>
    </xf>
    <xf numFmtId="43" fontId="3" fillId="0" borderId="43" xfId="1" applyFont="1" applyFill="1" applyBorder="1" applyAlignment="1" applyProtection="1">
      <alignment horizontal="right" vertical="top" wrapText="1"/>
    </xf>
    <xf numFmtId="43" fontId="3" fillId="0" borderId="44" xfId="1" applyFont="1" applyFill="1" applyBorder="1" applyAlignment="1" applyProtection="1">
      <alignment horizontal="right" vertical="top"/>
    </xf>
    <xf numFmtId="43" fontId="2" fillId="0" borderId="52" xfId="1" applyFont="1" applyFill="1" applyBorder="1" applyAlignment="1" applyProtection="1">
      <alignment horizontal="right" vertical="top"/>
    </xf>
    <xf numFmtId="43" fontId="2" fillId="0" borderId="52" xfId="1" applyFont="1" applyFill="1" applyBorder="1" applyAlignment="1" applyProtection="1">
      <alignment horizontal="right" vertical="top" wrapText="1"/>
    </xf>
    <xf numFmtId="43" fontId="3" fillId="0" borderId="52" xfId="1" applyFont="1" applyFill="1" applyBorder="1" applyAlignment="1" applyProtection="1">
      <alignment horizontal="right" vertical="top" wrapText="1"/>
    </xf>
    <xf numFmtId="43" fontId="3" fillId="0" borderId="53" xfId="1" applyFont="1" applyFill="1" applyBorder="1" applyAlignment="1" applyProtection="1">
      <alignment horizontal="right" vertical="top"/>
    </xf>
    <xf numFmtId="43" fontId="2" fillId="0" borderId="52" xfId="1" applyFont="1" applyFill="1" applyBorder="1" applyAlignment="1" applyProtection="1">
      <alignment horizontal="right" vertical="top" wrapText="1"/>
      <protection locked="0"/>
    </xf>
    <xf numFmtId="43" fontId="3" fillId="0" borderId="58" xfId="1" applyFont="1" applyFill="1" applyBorder="1" applyAlignment="1" applyProtection="1">
      <alignment horizontal="right" vertical="top"/>
    </xf>
    <xf numFmtId="43" fontId="2" fillId="0" borderId="58" xfId="1" applyFont="1" applyFill="1" applyBorder="1" applyAlignment="1" applyProtection="1">
      <alignment horizontal="right" vertical="top" wrapText="1"/>
    </xf>
    <xf numFmtId="43" fontId="24" fillId="0" borderId="59" xfId="1" applyFont="1" applyFill="1" applyBorder="1" applyAlignment="1" applyProtection="1">
      <alignment horizontal="right" vertical="top"/>
    </xf>
    <xf numFmtId="43" fontId="2" fillId="3" borderId="58" xfId="1" applyFont="1" applyFill="1" applyBorder="1" applyAlignment="1" applyProtection="1">
      <alignment horizontal="right" vertical="top"/>
    </xf>
    <xf numFmtId="43" fontId="2" fillId="3" borderId="58" xfId="1" applyFont="1" applyFill="1" applyBorder="1" applyAlignment="1" applyProtection="1">
      <alignment horizontal="right" vertical="top" wrapText="1"/>
    </xf>
    <xf numFmtId="43" fontId="24" fillId="3" borderId="59" xfId="1" applyFont="1" applyFill="1" applyBorder="1" applyAlignment="1" applyProtection="1">
      <alignment horizontal="right" vertical="top"/>
    </xf>
    <xf numFmtId="43" fontId="3" fillId="3" borderId="44" xfId="1" applyFont="1" applyFill="1" applyBorder="1" applyAlignment="1" applyProtection="1">
      <alignment horizontal="right" vertical="center" wrapText="1"/>
    </xf>
    <xf numFmtId="43" fontId="24" fillId="0" borderId="53" xfId="1" applyFont="1" applyFill="1" applyBorder="1" applyAlignment="1" applyProtection="1">
      <alignment horizontal="right" vertical="top"/>
    </xf>
    <xf numFmtId="43" fontId="3" fillId="3" borderId="55" xfId="1" applyFont="1" applyFill="1" applyBorder="1" applyAlignment="1" applyProtection="1">
      <alignment horizontal="right" vertical="center"/>
    </xf>
    <xf numFmtId="43" fontId="2" fillId="0" borderId="51" xfId="1" applyFont="1" applyFill="1" applyBorder="1" applyAlignment="1" applyProtection="1">
      <alignment horizontal="right" vertical="top"/>
    </xf>
    <xf numFmtId="43" fontId="2" fillId="0" borderId="159" xfId="1" applyFont="1" applyFill="1" applyBorder="1" applyAlignment="1" applyProtection="1">
      <alignment horizontal="right" vertical="top"/>
      <protection locked="0"/>
    </xf>
    <xf numFmtId="43" fontId="3" fillId="0" borderId="159" xfId="1" applyFont="1" applyFill="1" applyBorder="1" applyAlignment="1" applyProtection="1">
      <alignment horizontal="right" vertical="top" wrapText="1"/>
    </xf>
    <xf numFmtId="43" fontId="3" fillId="0" borderId="160" xfId="1" applyFont="1" applyFill="1" applyBorder="1" applyAlignment="1" applyProtection="1">
      <alignment horizontal="right" vertical="top"/>
    </xf>
    <xf numFmtId="43" fontId="2" fillId="0" borderId="56" xfId="1" applyFont="1" applyFill="1" applyBorder="1" applyAlignment="1" applyProtection="1">
      <alignment horizontal="right" vertical="top"/>
    </xf>
    <xf numFmtId="43" fontId="3" fillId="0" borderId="58" xfId="1" applyFont="1" applyFill="1" applyBorder="1" applyAlignment="1" applyProtection="1">
      <alignment horizontal="right" vertical="top" wrapText="1"/>
    </xf>
    <xf numFmtId="43" fontId="3" fillId="3" borderId="52" xfId="1" applyFont="1" applyFill="1" applyBorder="1" applyAlignment="1" applyProtection="1">
      <alignment horizontal="right"/>
    </xf>
    <xf numFmtId="43" fontId="3" fillId="3" borderId="52" xfId="1" applyFont="1" applyFill="1" applyBorder="1" applyAlignment="1" applyProtection="1">
      <alignment horizontal="right" wrapText="1"/>
    </xf>
    <xf numFmtId="43" fontId="3" fillId="3" borderId="5" xfId="1" applyFont="1" applyFill="1" applyBorder="1" applyAlignment="1" applyProtection="1">
      <alignment horizontal="right"/>
    </xf>
    <xf numFmtId="43" fontId="3" fillId="0" borderId="70" xfId="1" applyFont="1" applyBorder="1"/>
    <xf numFmtId="43" fontId="3" fillId="0" borderId="15" xfId="1" applyFont="1" applyBorder="1"/>
    <xf numFmtId="43" fontId="3" fillId="0" borderId="15" xfId="1" applyFont="1" applyFill="1" applyBorder="1"/>
    <xf numFmtId="43" fontId="3" fillId="0" borderId="70" xfId="1" applyFont="1" applyFill="1" applyBorder="1"/>
    <xf numFmtId="43" fontId="2" fillId="0" borderId="15" xfId="1" applyFont="1" applyBorder="1"/>
    <xf numFmtId="43" fontId="2" fillId="0" borderId="15" xfId="1" applyFont="1" applyFill="1" applyBorder="1"/>
    <xf numFmtId="43" fontId="2" fillId="7" borderId="15" xfId="1" applyFont="1" applyFill="1" applyBorder="1"/>
    <xf numFmtId="43" fontId="2" fillId="0" borderId="0" xfId="1" applyFont="1" applyBorder="1"/>
    <xf numFmtId="43" fontId="56" fillId="3" borderId="99" xfId="1" applyFont="1" applyFill="1" applyBorder="1" applyProtection="1"/>
    <xf numFmtId="43" fontId="56" fillId="3" borderId="109" xfId="1" applyFont="1" applyFill="1" applyBorder="1" applyProtection="1"/>
    <xf numFmtId="43" fontId="56" fillId="3" borderId="100" xfId="1" applyFont="1" applyFill="1" applyBorder="1" applyProtection="1"/>
    <xf numFmtId="43" fontId="56" fillId="0" borderId="111" xfId="1" applyFont="1" applyBorder="1" applyProtection="1">
      <protection locked="0"/>
    </xf>
    <xf numFmtId="43" fontId="56" fillId="0" borderId="107" xfId="1" applyFont="1" applyBorder="1" applyProtection="1">
      <protection locked="0"/>
    </xf>
    <xf numFmtId="43" fontId="56" fillId="3" borderId="107" xfId="1" applyFont="1" applyFill="1" applyBorder="1" applyProtection="1"/>
    <xf numFmtId="43" fontId="56" fillId="0" borderId="112" xfId="1" applyFont="1" applyBorder="1" applyProtection="1">
      <protection locked="0"/>
    </xf>
    <xf numFmtId="43" fontId="56" fillId="0" borderId="113" xfId="1" applyFont="1" applyBorder="1" applyProtection="1">
      <protection locked="0"/>
    </xf>
    <xf numFmtId="43" fontId="56" fillId="0" borderId="99" xfId="1" applyFont="1" applyBorder="1" applyProtection="1">
      <protection locked="0"/>
    </xf>
    <xf numFmtId="43" fontId="56" fillId="0" borderId="114" xfId="1" applyFont="1" applyBorder="1" applyProtection="1"/>
    <xf numFmtId="43" fontId="56" fillId="0" borderId="86" xfId="1" applyFont="1" applyBorder="1" applyProtection="1"/>
    <xf numFmtId="43" fontId="56" fillId="0" borderId="115" xfId="1" applyFont="1" applyBorder="1" applyProtection="1"/>
    <xf numFmtId="43" fontId="56" fillId="0" borderId="116" xfId="1" applyFont="1" applyBorder="1" applyProtection="1"/>
    <xf numFmtId="43" fontId="56" fillId="0" borderId="43" xfId="1" applyFont="1" applyBorder="1" applyProtection="1"/>
    <xf numFmtId="43" fontId="56" fillId="0" borderId="54" xfId="1" applyFont="1" applyBorder="1" applyProtection="1"/>
    <xf numFmtId="43" fontId="56" fillId="0" borderId="107" xfId="1" applyFont="1" applyBorder="1" applyProtection="1"/>
    <xf numFmtId="43" fontId="56" fillId="0" borderId="108" xfId="1" applyFont="1" applyBorder="1" applyProtection="1"/>
    <xf numFmtId="43" fontId="56" fillId="3" borderId="47" xfId="1" applyFont="1" applyFill="1" applyBorder="1" applyProtection="1"/>
    <xf numFmtId="43" fontId="56" fillId="3" borderId="45" xfId="1" applyFont="1" applyFill="1" applyBorder="1" applyProtection="1"/>
    <xf numFmtId="43" fontId="56" fillId="0" borderId="47" xfId="1" applyFont="1" applyBorder="1" applyProtection="1">
      <protection locked="0"/>
    </xf>
    <xf numFmtId="43" fontId="56" fillId="0" borderId="52" xfId="1" applyFont="1" applyBorder="1" applyProtection="1"/>
    <xf numFmtId="43" fontId="56" fillId="0" borderId="50" xfId="1" applyFont="1" applyBorder="1" applyProtection="1"/>
    <xf numFmtId="43" fontId="56" fillId="0" borderId="58" xfId="1" applyFont="1" applyBorder="1" applyProtection="1"/>
    <xf numFmtId="43" fontId="56" fillId="0" borderId="56" xfId="1" applyFont="1" applyBorder="1" applyProtection="1"/>
    <xf numFmtId="43" fontId="56" fillId="0" borderId="118" xfId="1" applyFont="1" applyBorder="1" applyProtection="1"/>
    <xf numFmtId="43" fontId="56" fillId="0" borderId="119" xfId="1" applyFont="1" applyBorder="1" applyProtection="1"/>
    <xf numFmtId="43" fontId="56" fillId="0" borderId="105" xfId="1" applyFont="1" applyBorder="1" applyProtection="1"/>
    <xf numFmtId="43" fontId="56" fillId="0" borderId="106" xfId="1" applyFont="1" applyBorder="1" applyProtection="1"/>
    <xf numFmtId="43" fontId="56" fillId="3" borderId="121" xfId="1" applyFont="1" applyFill="1" applyBorder="1" applyProtection="1"/>
    <xf numFmtId="43" fontId="56" fillId="3" borderId="122" xfId="1" applyFont="1" applyFill="1" applyBorder="1" applyProtection="1"/>
    <xf numFmtId="43" fontId="56" fillId="0" borderId="34" xfId="1" applyFont="1" applyBorder="1" applyProtection="1"/>
    <xf numFmtId="43" fontId="56" fillId="0" borderId="60" xfId="1" applyFont="1" applyBorder="1" applyProtection="1"/>
    <xf numFmtId="43" fontId="56" fillId="3" borderId="125" xfId="1" applyFont="1" applyFill="1" applyBorder="1" applyProtection="1"/>
    <xf numFmtId="43" fontId="56" fillId="3" borderId="126" xfId="1" applyFont="1" applyFill="1" applyBorder="1" applyProtection="1"/>
    <xf numFmtId="43" fontId="0" fillId="3" borderId="132" xfId="1" applyFont="1" applyFill="1" applyBorder="1" applyProtection="1"/>
    <xf numFmtId="43" fontId="0" fillId="3" borderId="133" xfId="1" applyFont="1" applyFill="1" applyBorder="1" applyProtection="1"/>
    <xf numFmtId="43" fontId="0" fillId="0" borderId="99" xfId="1" applyFont="1" applyBorder="1" applyProtection="1">
      <protection locked="0"/>
    </xf>
    <xf numFmtId="43" fontId="0" fillId="3" borderId="99" xfId="1" applyFont="1" applyFill="1" applyBorder="1" applyProtection="1"/>
    <xf numFmtId="43" fontId="0" fillId="3" borderId="135" xfId="1" applyFont="1" applyFill="1" applyBorder="1" applyProtection="1"/>
    <xf numFmtId="43" fontId="0" fillId="0" borderId="99" xfId="1" applyFont="1" applyFill="1" applyBorder="1" applyProtection="1">
      <protection locked="0"/>
    </xf>
    <xf numFmtId="43" fontId="0" fillId="5" borderId="99" xfId="1" applyFont="1" applyFill="1" applyBorder="1" applyProtection="1"/>
    <xf numFmtId="43" fontId="0" fillId="5" borderId="135" xfId="1" applyFont="1" applyFill="1" applyBorder="1" applyProtection="1"/>
    <xf numFmtId="43" fontId="52" fillId="3" borderId="191" xfId="1" applyFont="1" applyFill="1" applyBorder="1" applyAlignment="1" applyProtection="1">
      <alignment horizontal="right" vertical="center" wrapText="1"/>
      <protection locked="0"/>
    </xf>
    <xf numFmtId="0" fontId="52" fillId="0" borderId="180" xfId="0" applyFont="1" applyFill="1" applyBorder="1" applyAlignment="1" applyProtection="1">
      <alignment horizontal="center" vertical="center" wrapText="1"/>
    </xf>
    <xf numFmtId="0" fontId="64" fillId="4" borderId="211" xfId="0" applyFont="1" applyFill="1" applyBorder="1" applyAlignment="1" applyProtection="1">
      <alignment horizontal="justify" vertical="center" wrapText="1"/>
    </xf>
    <xf numFmtId="0" fontId="3" fillId="0" borderId="220" xfId="24" applyFont="1" applyBorder="1"/>
    <xf numFmtId="0" fontId="2" fillId="0" borderId="220" xfId="24" applyFont="1" applyBorder="1"/>
    <xf numFmtId="0" fontId="17" fillId="2" borderId="4" xfId="51" applyFont="1" applyFill="1" applyBorder="1" applyAlignment="1">
      <alignment horizontal="center" vertical="top"/>
    </xf>
    <xf numFmtId="0" fontId="17" fillId="2" borderId="5" xfId="51" applyFont="1" applyFill="1" applyBorder="1" applyAlignment="1">
      <alignment horizontal="center" vertical="top"/>
    </xf>
    <xf numFmtId="0" fontId="19" fillId="2" borderId="144" xfId="51" applyFont="1" applyFill="1" applyBorder="1" applyAlignment="1">
      <alignment horizontal="center" vertical="top"/>
    </xf>
    <xf numFmtId="0" fontId="19" fillId="2" borderId="145" xfId="51" applyFont="1" applyFill="1" applyBorder="1" applyAlignment="1">
      <alignment horizontal="center" vertical="top"/>
    </xf>
    <xf numFmtId="0" fontId="7" fillId="2" borderId="96" xfId="51" applyFont="1" applyFill="1" applyBorder="1" applyAlignment="1">
      <alignment horizontal="center" vertical="center"/>
    </xf>
    <xf numFmtId="0" fontId="3" fillId="0" borderId="220" xfId="51" applyFont="1" applyBorder="1"/>
    <xf numFmtId="0" fontId="2" fillId="0" borderId="220" xfId="51" applyFont="1" applyBorder="1"/>
    <xf numFmtId="0" fontId="3" fillId="0" borderId="220" xfId="51" applyFont="1" applyBorder="1" applyAlignment="1">
      <alignment wrapText="1"/>
    </xf>
    <xf numFmtId="0" fontId="7" fillId="2" borderId="73" xfId="24" applyFont="1" applyFill="1" applyBorder="1" applyAlignment="1" applyProtection="1">
      <alignment horizontal="center" vertical="center" wrapText="1"/>
    </xf>
    <xf numFmtId="43" fontId="63" fillId="4" borderId="197" xfId="1" applyFont="1" applyFill="1" applyBorder="1" applyAlignment="1" applyProtection="1">
      <alignment horizontal="right" vertical="center" wrapText="1"/>
      <protection locked="0"/>
    </xf>
    <xf numFmtId="43" fontId="63" fillId="3" borderId="197" xfId="1" applyFont="1" applyFill="1" applyBorder="1" applyAlignment="1" applyProtection="1">
      <alignment horizontal="right" vertical="center" wrapText="1"/>
    </xf>
    <xf numFmtId="0" fontId="52" fillId="0" borderId="188" xfId="0" applyFont="1" applyFill="1" applyBorder="1" applyAlignment="1" applyProtection="1">
      <alignment horizontal="center" vertical="center" wrapText="1"/>
    </xf>
    <xf numFmtId="0" fontId="52" fillId="0" borderId="235" xfId="0" applyFont="1" applyFill="1" applyBorder="1" applyAlignment="1" applyProtection="1">
      <alignment horizontal="center" vertical="center"/>
    </xf>
    <xf numFmtId="0" fontId="64" fillId="4" borderId="188" xfId="0" applyFont="1" applyFill="1" applyBorder="1" applyAlignment="1" applyProtection="1">
      <alignment horizontal="justify" vertical="center" wrapText="1"/>
    </xf>
    <xf numFmtId="0" fontId="64" fillId="4" borderId="196" xfId="0" applyFont="1" applyFill="1" applyBorder="1" applyAlignment="1" applyProtection="1">
      <alignment horizontal="justify" vertical="center" wrapText="1"/>
    </xf>
    <xf numFmtId="43" fontId="52" fillId="0" borderId="191" xfId="1" applyFont="1" applyFill="1" applyBorder="1" applyAlignment="1" applyProtection="1">
      <alignment horizontal="right" vertical="center" wrapText="1"/>
      <protection locked="0"/>
    </xf>
    <xf numFmtId="43" fontId="63" fillId="4" borderId="191" xfId="1" applyFont="1" applyFill="1" applyBorder="1" applyAlignment="1" applyProtection="1">
      <alignment horizontal="right" vertical="center" wrapText="1"/>
    </xf>
    <xf numFmtId="43" fontId="63" fillId="4" borderId="214" xfId="1" applyFont="1" applyFill="1" applyBorder="1" applyAlignment="1" applyProtection="1">
      <alignment horizontal="right" vertical="center" wrapText="1"/>
      <protection locked="0"/>
    </xf>
    <xf numFmtId="43" fontId="63" fillId="3" borderId="214" xfId="1" applyFont="1" applyFill="1" applyBorder="1" applyAlignment="1" applyProtection="1">
      <alignment horizontal="right" vertical="center" wrapText="1"/>
    </xf>
    <xf numFmtId="43" fontId="63" fillId="4" borderId="238" xfId="1" applyFont="1" applyFill="1" applyBorder="1" applyAlignment="1" applyProtection="1">
      <alignment horizontal="right" vertical="center" wrapText="1"/>
      <protection locked="0"/>
    </xf>
    <xf numFmtId="0" fontId="56" fillId="4" borderId="155" xfId="0" applyFont="1" applyFill="1" applyBorder="1" applyAlignment="1">
      <alignment vertical="center" wrapText="1"/>
    </xf>
    <xf numFmtId="0" fontId="56" fillId="4" borderId="142" xfId="0" applyFont="1" applyFill="1" applyBorder="1" applyAlignment="1">
      <alignment vertical="center" wrapText="1"/>
    </xf>
    <xf numFmtId="0" fontId="56" fillId="4" borderId="146" xfId="0" applyFont="1" applyFill="1" applyBorder="1" applyAlignment="1">
      <alignment vertical="center" wrapText="1"/>
    </xf>
    <xf numFmtId="0" fontId="20" fillId="2" borderId="0" xfId="24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center" vertical="center"/>
    </xf>
    <xf numFmtId="49" fontId="20" fillId="2" borderId="0" xfId="24" applyNumberFormat="1" applyFont="1" applyFill="1" applyBorder="1" applyAlignment="1" applyProtection="1">
      <alignment vertical="top"/>
      <protection locked="0"/>
    </xf>
    <xf numFmtId="0" fontId="3" fillId="0" borderId="0" xfId="51" applyFont="1" applyBorder="1"/>
    <xf numFmtId="4" fontId="2" fillId="0" borderId="0" xfId="51" applyNumberFormat="1" applyFill="1" applyBorder="1"/>
    <xf numFmtId="4" fontId="3" fillId="0" borderId="0" xfId="51" applyNumberFormat="1" applyFont="1" applyBorder="1"/>
    <xf numFmtId="4" fontId="3" fillId="0" borderId="0" xfId="51" applyNumberFormat="1" applyFont="1" applyFill="1" applyBorder="1"/>
    <xf numFmtId="0" fontId="2" fillId="0" borderId="0" xfId="24" applyFont="1" applyFill="1" applyBorder="1" applyAlignment="1" applyProtection="1">
      <alignment horizontal="right" vertical="center"/>
    </xf>
    <xf numFmtId="49" fontId="45" fillId="2" borderId="239" xfId="34" applyNumberFormat="1" applyFont="1" applyFill="1" applyBorder="1" applyAlignment="1">
      <alignment horizontal="left" vertical="center"/>
    </xf>
    <xf numFmtId="49" fontId="44" fillId="2" borderId="239" xfId="34" applyNumberFormat="1" applyFont="1" applyFill="1" applyBorder="1" applyAlignment="1">
      <alignment horizontal="left" vertical="center"/>
    </xf>
    <xf numFmtId="49" fontId="44" fillId="2" borderId="240" xfId="34" applyNumberFormat="1" applyFont="1" applyFill="1" applyBorder="1" applyAlignment="1">
      <alignment horizontal="left" vertical="center"/>
    </xf>
    <xf numFmtId="49" fontId="44" fillId="2" borderId="239" xfId="34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24" applyFont="1" applyFill="1" applyBorder="1" applyAlignment="1" applyProtection="1">
      <alignment horizontal="center" vertical="center"/>
    </xf>
    <xf numFmtId="0" fontId="40" fillId="3" borderId="4" xfId="27" applyFont="1" applyFill="1" applyBorder="1" applyAlignment="1" applyProtection="1">
      <alignment horizontal="left"/>
    </xf>
    <xf numFmtId="0" fontId="40" fillId="3" borderId="0" xfId="27" applyFont="1" applyFill="1" applyBorder="1" applyAlignment="1" applyProtection="1">
      <alignment horizontal="left"/>
    </xf>
    <xf numFmtId="0" fontId="40" fillId="0" borderId="4" xfId="27" applyFont="1" applyBorder="1" applyAlignment="1" applyProtection="1">
      <alignment horizontal="center"/>
    </xf>
    <xf numFmtId="0" fontId="52" fillId="10" borderId="207" xfId="0" applyFont="1" applyFill="1" applyBorder="1" applyAlignment="1" applyProtection="1">
      <alignment vertical="center"/>
    </xf>
    <xf numFmtId="0" fontId="52" fillId="9" borderId="206" xfId="0" applyFont="1" applyFill="1" applyBorder="1" applyAlignment="1" applyProtection="1">
      <alignment vertical="center"/>
    </xf>
    <xf numFmtId="0" fontId="52" fillId="9" borderId="207" xfId="0" applyFont="1" applyFill="1" applyBorder="1" applyAlignment="1" applyProtection="1">
      <alignment vertical="center"/>
    </xf>
    <xf numFmtId="0" fontId="52" fillId="9" borderId="177" xfId="0" applyFont="1" applyFill="1" applyBorder="1" applyAlignment="1" applyProtection="1">
      <alignment vertical="center"/>
    </xf>
    <xf numFmtId="0" fontId="0" fillId="0" borderId="161" xfId="0" applyBorder="1" applyProtection="1">
      <protection locked="0"/>
    </xf>
    <xf numFmtId="0" fontId="0" fillId="0" borderId="144" xfId="0" applyBorder="1" applyProtection="1">
      <protection locked="0"/>
    </xf>
    <xf numFmtId="0" fontId="0" fillId="0" borderId="145" xfId="0" applyBorder="1" applyProtection="1">
      <protection locked="0"/>
    </xf>
    <xf numFmtId="0" fontId="5" fillId="0" borderId="245" xfId="0" applyFont="1" applyBorder="1" applyAlignment="1" applyProtection="1">
      <alignment horizontal="center" vertical="center"/>
      <protection locked="0"/>
    </xf>
    <xf numFmtId="0" fontId="5" fillId="0" borderId="241" xfId="0" applyFont="1" applyBorder="1" applyAlignment="1" applyProtection="1">
      <alignment horizontal="center" vertical="center"/>
      <protection locked="0"/>
    </xf>
    <xf numFmtId="0" fontId="0" fillId="0" borderId="172" xfId="0" applyBorder="1" applyProtection="1">
      <protection locked="0"/>
    </xf>
    <xf numFmtId="0" fontId="0" fillId="0" borderId="166" xfId="0" applyBorder="1" applyProtection="1">
      <protection locked="0"/>
    </xf>
    <xf numFmtId="0" fontId="6" fillId="0" borderId="166" xfId="0" applyFont="1" applyBorder="1" applyProtection="1">
      <protection locked="0"/>
    </xf>
    <xf numFmtId="0" fontId="0" fillId="0" borderId="170" xfId="0" applyBorder="1" applyProtection="1">
      <protection locked="0"/>
    </xf>
    <xf numFmtId="0" fontId="0" fillId="0" borderId="167" xfId="0" applyBorder="1" applyProtection="1">
      <protection locked="0"/>
    </xf>
    <xf numFmtId="0" fontId="7" fillId="3" borderId="220" xfId="3" applyNumberFormat="1" applyFont="1" applyFill="1" applyBorder="1" applyAlignment="1" applyProtection="1">
      <alignment horizontal="center"/>
    </xf>
    <xf numFmtId="0" fontId="6" fillId="3" borderId="69" xfId="0" applyFont="1" applyFill="1" applyBorder="1" applyProtection="1"/>
    <xf numFmtId="0" fontId="6" fillId="3" borderId="69" xfId="0" applyFont="1" applyFill="1" applyBorder="1" applyProtection="1">
      <protection locked="0"/>
    </xf>
    <xf numFmtId="0" fontId="7" fillId="3" borderId="69" xfId="2" applyNumberFormat="1" applyFont="1" applyFill="1" applyBorder="1" applyAlignment="1" applyProtection="1">
      <alignment horizontal="center"/>
    </xf>
    <xf numFmtId="0" fontId="6" fillId="3" borderId="70" xfId="0" applyFont="1" applyFill="1" applyBorder="1" applyProtection="1"/>
    <xf numFmtId="43" fontId="8" fillId="3" borderId="69" xfId="1" applyFont="1" applyFill="1" applyBorder="1" applyProtection="1"/>
    <xf numFmtId="0" fontId="9" fillId="0" borderId="220" xfId="3" applyNumberFormat="1" applyFont="1" applyFill="1" applyBorder="1" applyAlignment="1" applyProtection="1">
      <alignment horizontal="center"/>
    </xf>
    <xf numFmtId="43" fontId="6" fillId="0" borderId="69" xfId="1" applyFont="1" applyBorder="1" applyProtection="1">
      <protection locked="0"/>
    </xf>
    <xf numFmtId="43" fontId="6" fillId="0" borderId="69" xfId="1" applyFont="1" applyBorder="1" applyProtection="1"/>
    <xf numFmtId="0" fontId="9" fillId="0" borderId="69" xfId="2" applyNumberFormat="1" applyFont="1" applyFill="1" applyBorder="1" applyAlignment="1" applyProtection="1">
      <alignment horizontal="center"/>
    </xf>
    <xf numFmtId="43" fontId="6" fillId="0" borderId="70" xfId="1" applyFont="1" applyBorder="1" applyProtection="1"/>
    <xf numFmtId="49" fontId="9" fillId="0" borderId="220" xfId="3" applyNumberFormat="1" applyFont="1" applyFill="1" applyBorder="1" applyAlignment="1" applyProtection="1">
      <alignment horizontal="center"/>
    </xf>
    <xf numFmtId="49" fontId="9" fillId="0" borderId="69" xfId="2" applyNumberFormat="1" applyFont="1" applyFill="1" applyBorder="1" applyAlignment="1" applyProtection="1">
      <alignment horizontal="center"/>
    </xf>
    <xf numFmtId="0" fontId="7" fillId="3" borderId="220" xfId="3" applyNumberFormat="1" applyFont="1" applyFill="1" applyBorder="1" applyAlignment="1" applyProtection="1">
      <alignment horizontal="center" vertical="center"/>
    </xf>
    <xf numFmtId="0" fontId="9" fillId="0" borderId="220" xfId="3" applyNumberFormat="1" applyFont="1" applyFill="1" applyBorder="1" applyAlignment="1" applyProtection="1">
      <alignment horizontal="center" vertical="center"/>
    </xf>
    <xf numFmtId="0" fontId="7" fillId="3" borderId="69" xfId="2" applyNumberFormat="1" applyFont="1" applyFill="1" applyBorder="1" applyAlignment="1" applyProtection="1">
      <alignment horizontal="center" vertical="center"/>
    </xf>
    <xf numFmtId="0" fontId="9" fillId="0" borderId="69" xfId="2" applyNumberFormat="1" applyFont="1" applyFill="1" applyBorder="1" applyAlignment="1" applyProtection="1">
      <alignment horizontal="center" vertical="center"/>
    </xf>
    <xf numFmtId="49" fontId="9" fillId="0" borderId="69" xfId="2" applyNumberFormat="1" applyFont="1" applyFill="1" applyBorder="1" applyAlignment="1" applyProtection="1">
      <alignment horizontal="center" vertical="center"/>
    </xf>
    <xf numFmtId="49" fontId="9" fillId="0" borderId="220" xfId="3" applyNumberFormat="1" applyFont="1" applyFill="1" applyBorder="1" applyAlignment="1" applyProtection="1">
      <alignment horizontal="center" vertical="center"/>
    </xf>
    <xf numFmtId="49" fontId="7" fillId="0" borderId="220" xfId="3" applyNumberFormat="1" applyFont="1" applyFill="1" applyBorder="1" applyAlignment="1" applyProtection="1">
      <alignment horizontal="center"/>
    </xf>
    <xf numFmtId="49" fontId="7" fillId="0" borderId="69" xfId="2" applyNumberFormat="1" applyFont="1" applyFill="1" applyBorder="1" applyAlignment="1" applyProtection="1">
      <alignment horizontal="center"/>
    </xf>
    <xf numFmtId="43" fontId="8" fillId="3" borderId="141" xfId="1" applyFont="1" applyFill="1" applyBorder="1" applyProtection="1"/>
    <xf numFmtId="43" fontId="8" fillId="3" borderId="218" xfId="1" applyFont="1" applyFill="1" applyBorder="1" applyProtection="1"/>
    <xf numFmtId="43" fontId="8" fillId="3" borderId="221" xfId="1" applyFont="1" applyFill="1" applyBorder="1" applyProtection="1"/>
    <xf numFmtId="0" fontId="0" fillId="0" borderId="69" xfId="0" applyBorder="1" applyProtection="1"/>
    <xf numFmtId="0" fontId="7" fillId="3" borderId="95" xfId="2" applyFont="1" applyFill="1" applyBorder="1" applyAlignment="1" applyProtection="1">
      <alignment horizontal="right"/>
    </xf>
    <xf numFmtId="43" fontId="8" fillId="0" borderId="69" xfId="1" applyFont="1" applyBorder="1" applyProtection="1">
      <protection locked="0"/>
    </xf>
    <xf numFmtId="43" fontId="8" fillId="0" borderId="70" xfId="1" applyFont="1" applyBorder="1" applyProtection="1"/>
    <xf numFmtId="0" fontId="8" fillId="3" borderId="67" xfId="0" applyFont="1" applyFill="1" applyBorder="1" applyAlignment="1" applyProtection="1">
      <alignment horizontal="right"/>
    </xf>
    <xf numFmtId="43" fontId="8" fillId="3" borderId="67" xfId="1" applyFont="1" applyFill="1" applyBorder="1" applyProtection="1"/>
    <xf numFmtId="0" fontId="0" fillId="0" borderId="67" xfId="0" applyBorder="1" applyProtection="1"/>
    <xf numFmtId="0" fontId="8" fillId="3" borderId="156" xfId="0" applyFont="1" applyFill="1" applyBorder="1" applyAlignment="1" applyProtection="1">
      <alignment horizontal="right"/>
    </xf>
    <xf numFmtId="43" fontId="8" fillId="3" borderId="68" xfId="1" applyFont="1" applyFill="1" applyBorder="1" applyProtection="1"/>
    <xf numFmtId="0" fontId="2" fillId="0" borderId="0" xfId="61" applyFont="1" applyBorder="1" applyAlignment="1">
      <alignment vertical="top" wrapText="1"/>
    </xf>
    <xf numFmtId="0" fontId="51" fillId="0" borderId="0" xfId="61" applyFont="1" applyAlignment="1" applyProtection="1"/>
    <xf numFmtId="0" fontId="16" fillId="0" borderId="0" xfId="61" applyFont="1" applyAlignment="1" applyProtection="1"/>
    <xf numFmtId="0" fontId="2" fillId="0" borderId="0" xfId="61" applyAlignment="1" applyProtection="1"/>
    <xf numFmtId="0" fontId="17" fillId="2" borderId="4" xfId="61" applyFont="1" applyFill="1" applyBorder="1" applyAlignment="1" applyProtection="1">
      <alignment horizontal="center" vertical="top"/>
      <protection locked="0"/>
    </xf>
    <xf numFmtId="0" fontId="17" fillId="2" borderId="0" xfId="61" applyFont="1" applyFill="1" applyBorder="1" applyAlignment="1" applyProtection="1">
      <alignment horizontal="center" vertical="top"/>
      <protection locked="0"/>
    </xf>
    <xf numFmtId="0" fontId="17" fillId="2" borderId="0" xfId="61" applyFont="1" applyFill="1" applyBorder="1" applyAlignment="1" applyProtection="1">
      <alignment horizontal="center" vertical="top" wrapText="1"/>
      <protection locked="0"/>
    </xf>
    <xf numFmtId="0" fontId="17" fillId="2" borderId="5" xfId="61" applyFont="1" applyFill="1" applyBorder="1" applyAlignment="1" applyProtection="1">
      <alignment horizontal="center" vertical="top"/>
      <protection locked="0"/>
    </xf>
    <xf numFmtId="0" fontId="16" fillId="0" borderId="0" xfId="61" applyFont="1" applyAlignment="1" applyProtection="1">
      <protection locked="0"/>
    </xf>
    <xf numFmtId="0" fontId="2" fillId="0" borderId="0" xfId="61" applyAlignment="1" applyProtection="1">
      <protection locked="0"/>
    </xf>
    <xf numFmtId="0" fontId="3" fillId="2" borderId="4" xfId="61" applyFont="1" applyFill="1" applyBorder="1" applyAlignment="1">
      <alignment horizontal="left" vertical="top"/>
    </xf>
    <xf numFmtId="0" fontId="4" fillId="2" borderId="246" xfId="61" quotePrefix="1" applyFont="1" applyFill="1" applyBorder="1" applyAlignment="1" applyProtection="1">
      <alignment horizontal="left" vertical="top"/>
      <protection locked="0"/>
    </xf>
    <xf numFmtId="0" fontId="18" fillId="2" borderId="0" xfId="61" applyFont="1" applyFill="1" applyBorder="1" applyAlignment="1">
      <alignment horizontal="center" vertical="top"/>
    </xf>
    <xf numFmtId="0" fontId="3" fillId="2" borderId="0" xfId="61" applyFont="1" applyFill="1" applyBorder="1" applyAlignment="1" applyProtection="1">
      <alignment horizontal="right" vertical="top"/>
      <protection locked="0"/>
    </xf>
    <xf numFmtId="0" fontId="19" fillId="2" borderId="144" xfId="61" applyFont="1" applyFill="1" applyBorder="1" applyAlignment="1">
      <alignment horizontal="center" vertical="top" wrapText="1"/>
    </xf>
    <xf numFmtId="0" fontId="19" fillId="2" borderId="0" xfId="61" applyFont="1" applyFill="1" applyBorder="1" applyAlignment="1">
      <alignment horizontal="center" vertical="top" wrapText="1"/>
    </xf>
    <xf numFmtId="0" fontId="51" fillId="0" borderId="0" xfId="61" applyFont="1" applyAlignment="1" applyProtection="1">
      <alignment vertical="center"/>
    </xf>
    <xf numFmtId="0" fontId="3" fillId="2" borderId="243" xfId="61" applyFont="1" applyFill="1" applyBorder="1" applyAlignment="1">
      <alignment horizontal="center" vertical="center"/>
    </xf>
    <xf numFmtId="0" fontId="3" fillId="2" borderId="218" xfId="61" applyFont="1" applyFill="1" applyBorder="1" applyAlignment="1">
      <alignment horizontal="center" vertical="center"/>
    </xf>
    <xf numFmtId="0" fontId="16" fillId="0" borderId="0" xfId="61" applyFont="1" applyAlignment="1">
      <alignment vertical="center"/>
    </xf>
    <xf numFmtId="0" fontId="2" fillId="0" borderId="0" xfId="61" applyFont="1" applyAlignment="1">
      <alignment vertical="center"/>
    </xf>
    <xf numFmtId="0" fontId="3" fillId="2" borderId="12" xfId="61" applyFont="1" applyFill="1" applyBorder="1" applyAlignment="1">
      <alignment horizontal="center" vertical="center" wrapText="1"/>
    </xf>
    <xf numFmtId="0" fontId="3" fillId="2" borderId="242" xfId="61" quotePrefix="1" applyFont="1" applyFill="1" applyBorder="1" applyAlignment="1">
      <alignment horizontal="center" vertical="center"/>
    </xf>
    <xf numFmtId="0" fontId="2" fillId="0" borderId="0" xfId="61" applyAlignment="1">
      <alignment wrapText="1"/>
    </xf>
    <xf numFmtId="0" fontId="51" fillId="0" borderId="0" xfId="61" applyFont="1" applyFill="1" applyAlignment="1" applyProtection="1"/>
    <xf numFmtId="0" fontId="3" fillId="3" borderId="171" xfId="61" applyFont="1" applyFill="1" applyBorder="1" applyAlignment="1" applyProtection="1">
      <alignment horizontal="center" vertical="center"/>
    </xf>
    <xf numFmtId="0" fontId="3" fillId="3" borderId="166" xfId="61" applyFont="1" applyFill="1" applyBorder="1" applyAlignment="1" applyProtection="1">
      <alignment vertical="center"/>
    </xf>
    <xf numFmtId="0" fontId="3" fillId="3" borderId="166" xfId="61" applyFont="1" applyFill="1" applyBorder="1" applyAlignment="1">
      <alignment vertical="center"/>
    </xf>
    <xf numFmtId="43" fontId="2" fillId="0" borderId="166" xfId="1" applyFont="1" applyFill="1" applyBorder="1" applyAlignment="1">
      <alignment vertical="top"/>
    </xf>
    <xf numFmtId="43" fontId="2" fillId="0" borderId="166" xfId="1" applyFont="1" applyFill="1" applyBorder="1" applyAlignment="1">
      <alignment horizontal="center" vertical="top" wrapText="1"/>
    </xf>
    <xf numFmtId="43" fontId="2" fillId="0" borderId="167" xfId="1" applyFont="1" applyFill="1" applyBorder="1" applyAlignment="1">
      <alignment horizontal="center" vertical="top"/>
    </xf>
    <xf numFmtId="0" fontId="2" fillId="0" borderId="0" xfId="61" applyFont="1" applyFill="1" applyBorder="1" applyAlignment="1">
      <alignment vertical="top"/>
    </xf>
    <xf numFmtId="0" fontId="21" fillId="0" borderId="0" xfId="61" applyFont="1" applyFill="1" applyBorder="1" applyAlignment="1"/>
    <xf numFmtId="0" fontId="21" fillId="0" borderId="0" xfId="61" applyFont="1" applyFill="1" applyAlignment="1"/>
    <xf numFmtId="0" fontId="2" fillId="0" borderId="0" xfId="61" applyFill="1" applyAlignment="1"/>
    <xf numFmtId="0" fontId="3" fillId="3" borderId="220" xfId="61" applyFont="1" applyFill="1" applyBorder="1" applyAlignment="1" applyProtection="1">
      <alignment horizontal="center" vertical="top"/>
    </xf>
    <xf numFmtId="0" fontId="3" fillId="3" borderId="69" xfId="61" applyFont="1" applyFill="1" applyBorder="1" applyAlignment="1" applyProtection="1">
      <alignment horizontal="left" vertical="top"/>
    </xf>
    <xf numFmtId="0" fontId="2" fillId="3" borderId="69" xfId="61" applyFont="1" applyFill="1" applyBorder="1" applyAlignment="1">
      <alignment horizontal="left" vertical="top"/>
    </xf>
    <xf numFmtId="0" fontId="3" fillId="0" borderId="220" xfId="61" applyFont="1" applyFill="1" applyBorder="1" applyAlignment="1">
      <alignment horizontal="right" vertical="top"/>
    </xf>
    <xf numFmtId="0" fontId="2" fillId="0" borderId="95" xfId="61" applyFont="1" applyFill="1" applyBorder="1" applyAlignment="1">
      <alignment vertical="top"/>
    </xf>
    <xf numFmtId="0" fontId="2" fillId="0" borderId="49" xfId="61" applyFont="1" applyFill="1" applyBorder="1" applyAlignment="1" applyProtection="1">
      <alignment vertical="top"/>
    </xf>
    <xf numFmtId="0" fontId="2" fillId="0" borderId="220" xfId="61" applyFont="1" applyFill="1" applyBorder="1" applyAlignment="1">
      <alignment horizontal="left" vertical="top"/>
    </xf>
    <xf numFmtId="0" fontId="2" fillId="0" borderId="95" xfId="61" applyFont="1" applyFill="1" applyBorder="1" applyAlignment="1">
      <alignment horizontal="justify" vertical="top" wrapText="1"/>
    </xf>
    <xf numFmtId="0" fontId="2" fillId="0" borderId="49" xfId="61" applyFont="1" applyFill="1" applyBorder="1" applyAlignment="1" applyProtection="1">
      <alignment horizontal="justify" vertical="top" wrapText="1"/>
    </xf>
    <xf numFmtId="0" fontId="2" fillId="0" borderId="49" xfId="61" applyFont="1" applyFill="1" applyBorder="1" applyAlignment="1">
      <alignment vertical="top"/>
    </xf>
    <xf numFmtId="0" fontId="3" fillId="3" borderId="95" xfId="61" applyFont="1" applyFill="1" applyBorder="1" applyAlignment="1" applyProtection="1">
      <alignment vertical="top"/>
    </xf>
    <xf numFmtId="0" fontId="3" fillId="3" borderId="49" xfId="61" applyFont="1" applyFill="1" applyBorder="1" applyAlignment="1">
      <alignment vertical="top" wrapText="1"/>
    </xf>
    <xf numFmtId="0" fontId="3" fillId="0" borderId="220" xfId="61" applyFont="1" applyFill="1" applyBorder="1" applyAlignment="1">
      <alignment horizontal="center" vertical="top"/>
    </xf>
    <xf numFmtId="0" fontId="2" fillId="0" borderId="49" xfId="61" applyFont="1" applyFill="1" applyBorder="1" applyAlignment="1">
      <alignment horizontal="justify" vertical="top" wrapText="1"/>
    </xf>
    <xf numFmtId="0" fontId="3" fillId="3" borderId="49" xfId="61" applyFont="1" applyFill="1" applyBorder="1" applyAlignment="1">
      <alignment vertical="top"/>
    </xf>
    <xf numFmtId="0" fontId="2" fillId="0" borderId="95" xfId="61" applyFont="1" applyFill="1" applyBorder="1" applyAlignment="1">
      <alignment horizontal="left" vertical="top"/>
    </xf>
    <xf numFmtId="0" fontId="2" fillId="0" borderId="49" xfId="61" applyFont="1" applyFill="1" applyBorder="1" applyAlignment="1" applyProtection="1">
      <alignment horizontal="left" vertical="top"/>
    </xf>
    <xf numFmtId="0" fontId="50" fillId="0" borderId="0" xfId="61" applyFont="1" applyFill="1" applyAlignment="1" applyProtection="1"/>
    <xf numFmtId="0" fontId="3" fillId="0" borderId="220" xfId="61" applyFont="1" applyFill="1" applyBorder="1" applyAlignment="1">
      <alignment horizontal="left" vertical="top"/>
    </xf>
    <xf numFmtId="0" fontId="3" fillId="3" borderId="69" xfId="61" applyFont="1" applyFill="1" applyBorder="1" applyAlignment="1" applyProtection="1">
      <alignment vertical="top"/>
    </xf>
    <xf numFmtId="0" fontId="3" fillId="3" borderId="69" xfId="61" applyFont="1" applyFill="1" applyBorder="1" applyAlignment="1">
      <alignment vertical="top"/>
    </xf>
    <xf numFmtId="0" fontId="3" fillId="0" borderId="0" xfId="61" applyFont="1" applyFill="1" applyBorder="1" applyAlignment="1">
      <alignment vertical="top"/>
    </xf>
    <xf numFmtId="0" fontId="23" fillId="0" borderId="0" xfId="61" applyFont="1" applyFill="1" applyBorder="1" applyAlignment="1"/>
    <xf numFmtId="0" fontId="23" fillId="0" borderId="0" xfId="61" applyFont="1" applyFill="1" applyAlignment="1"/>
    <xf numFmtId="0" fontId="3" fillId="0" borderId="0" xfId="61" applyFont="1" applyFill="1" applyAlignment="1"/>
    <xf numFmtId="0" fontId="3" fillId="0" borderId="95" xfId="61" applyFont="1" applyFill="1" applyBorder="1" applyAlignment="1">
      <alignment vertical="top"/>
    </xf>
    <xf numFmtId="0" fontId="3" fillId="0" borderId="49" xfId="61" applyFont="1" applyFill="1" applyBorder="1" applyAlignment="1">
      <alignment vertical="top"/>
    </xf>
    <xf numFmtId="0" fontId="2" fillId="0" borderId="95" xfId="61" applyFont="1" applyFill="1" applyBorder="1" applyAlignment="1">
      <alignment vertical="top" wrapText="1"/>
    </xf>
    <xf numFmtId="0" fontId="2" fillId="0" borderId="49" xfId="61" applyFont="1" applyFill="1" applyBorder="1" applyAlignment="1" applyProtection="1">
      <alignment vertical="top" wrapText="1"/>
    </xf>
    <xf numFmtId="0" fontId="3" fillId="3" borderId="220" xfId="61" applyFont="1" applyFill="1" applyBorder="1" applyAlignment="1" applyProtection="1">
      <alignment horizontal="center" vertical="center"/>
    </xf>
    <xf numFmtId="0" fontId="3" fillId="3" borderId="95" xfId="61" applyFont="1" applyFill="1" applyBorder="1" applyAlignment="1" applyProtection="1">
      <alignment vertical="center"/>
    </xf>
    <xf numFmtId="0" fontId="3" fillId="3" borderId="49" xfId="61" applyFont="1" applyFill="1" applyBorder="1" applyAlignment="1">
      <alignment vertical="center"/>
    </xf>
    <xf numFmtId="0" fontId="3" fillId="0" borderId="220" xfId="61" applyFont="1" applyFill="1" applyBorder="1" applyAlignment="1">
      <alignment horizontal="center" vertical="center"/>
    </xf>
    <xf numFmtId="0" fontId="2" fillId="0" borderId="95" xfId="61" applyFont="1" applyFill="1" applyBorder="1" applyAlignment="1">
      <alignment vertical="center" wrapText="1"/>
    </xf>
    <xf numFmtId="0" fontId="2" fillId="0" borderId="49" xfId="61" applyFont="1" applyFill="1" applyBorder="1" applyAlignment="1" applyProtection="1">
      <alignment vertical="center" wrapText="1"/>
    </xf>
    <xf numFmtId="0" fontId="2" fillId="0" borderId="95" xfId="61" applyFont="1" applyFill="1" applyBorder="1" applyAlignment="1">
      <alignment horizontal="left" vertical="center" wrapText="1"/>
    </xf>
    <xf numFmtId="0" fontId="2" fillId="0" borderId="49" xfId="61" applyFont="1" applyFill="1" applyBorder="1" applyAlignment="1" applyProtection="1">
      <alignment horizontal="left" vertical="center" wrapText="1"/>
    </xf>
    <xf numFmtId="0" fontId="3" fillId="0" borderId="95" xfId="61" applyFont="1" applyFill="1" applyBorder="1" applyAlignment="1">
      <alignment horizontal="left" vertical="center" wrapText="1"/>
    </xf>
    <xf numFmtId="0" fontId="2" fillId="0" borderId="49" xfId="61" applyFont="1" applyFill="1" applyBorder="1" applyAlignment="1">
      <alignment horizontal="left" vertical="center" wrapText="1"/>
    </xf>
    <xf numFmtId="0" fontId="2" fillId="0" borderId="95" xfId="61" applyFont="1" applyFill="1" applyBorder="1" applyAlignment="1">
      <alignment horizontal="left" vertical="top" wrapText="1"/>
    </xf>
    <xf numFmtId="0" fontId="2" fillId="0" borderId="49" xfId="61" applyFont="1" applyFill="1" applyBorder="1" applyAlignment="1" applyProtection="1">
      <alignment horizontal="left" vertical="top" wrapText="1"/>
    </xf>
    <xf numFmtId="0" fontId="2" fillId="0" borderId="49" xfId="61" applyFont="1" applyFill="1" applyBorder="1" applyAlignment="1">
      <alignment horizontal="left" vertical="top" wrapText="1"/>
    </xf>
    <xf numFmtId="0" fontId="3" fillId="0" borderId="95" xfId="61" applyFont="1" applyFill="1" applyBorder="1" applyAlignment="1">
      <alignment horizontal="left" vertical="top" wrapText="1"/>
    </xf>
    <xf numFmtId="0" fontId="3" fillId="0" borderId="49" xfId="61" applyFont="1" applyFill="1" applyBorder="1" applyAlignment="1">
      <alignment horizontal="left" vertical="top" wrapText="1"/>
    </xf>
    <xf numFmtId="0" fontId="3" fillId="0" borderId="95" xfId="61" applyFont="1" applyFill="1" applyBorder="1" applyAlignment="1">
      <alignment vertical="top" wrapText="1"/>
    </xf>
    <xf numFmtId="0" fontId="3" fillId="0" borderId="49" xfId="61" applyFont="1" applyFill="1" applyBorder="1" applyAlignment="1">
      <alignment vertical="top" wrapText="1"/>
    </xf>
    <xf numFmtId="0" fontId="2" fillId="0" borderId="161" xfId="61" applyFont="1" applyFill="1" applyBorder="1" applyAlignment="1"/>
    <xf numFmtId="0" fontId="3" fillId="3" borderId="13" xfId="61" applyFont="1" applyFill="1" applyBorder="1" applyAlignment="1" applyProtection="1">
      <alignment vertical="center"/>
    </xf>
    <xf numFmtId="0" fontId="2" fillId="3" borderId="94" xfId="61" applyFont="1" applyFill="1" applyBorder="1" applyAlignment="1">
      <alignment vertical="center"/>
    </xf>
    <xf numFmtId="43" fontId="3" fillId="3" borderId="12" xfId="1" applyFont="1" applyFill="1" applyBorder="1" applyAlignment="1" applyProtection="1">
      <alignment horizontal="right" vertical="top" wrapText="1"/>
    </xf>
    <xf numFmtId="0" fontId="16" fillId="0" borderId="0" xfId="61" applyFont="1" applyFill="1" applyBorder="1" applyAlignment="1"/>
    <xf numFmtId="0" fontId="25" fillId="0" borderId="0" xfId="61" applyFont="1" applyBorder="1" applyAlignment="1"/>
    <xf numFmtId="0" fontId="2" fillId="0" borderId="0" xfId="61" applyBorder="1" applyAlignment="1"/>
    <xf numFmtId="43" fontId="2" fillId="0" borderId="170" xfId="61" applyNumberFormat="1" applyBorder="1" applyAlignment="1"/>
    <xf numFmtId="0" fontId="2" fillId="0" borderId="0" xfId="61" applyBorder="1" applyAlignment="1">
      <alignment wrapText="1"/>
    </xf>
    <xf numFmtId="0" fontId="20" fillId="2" borderId="0" xfId="61" applyFont="1" applyFill="1" applyBorder="1" applyAlignment="1" applyProtection="1">
      <alignment horizontal="center" vertical="center"/>
    </xf>
    <xf numFmtId="0" fontId="14" fillId="0" borderId="0" xfId="61" applyFont="1" applyBorder="1" applyAlignment="1">
      <alignment horizontal="center" vertical="top" wrapText="1"/>
    </xf>
    <xf numFmtId="0" fontId="14" fillId="0" borderId="0" xfId="61" applyFont="1" applyAlignment="1">
      <alignment horizontal="center" vertical="top"/>
    </xf>
    <xf numFmtId="0" fontId="19" fillId="2" borderId="161" xfId="51" applyFont="1" applyFill="1" applyBorder="1" applyAlignment="1">
      <alignment horizontal="center" vertical="top"/>
    </xf>
    <xf numFmtId="0" fontId="7" fillId="2" borderId="67" xfId="51" applyFont="1" applyFill="1" applyBorder="1" applyAlignment="1">
      <alignment horizontal="center" vertical="center" wrapText="1"/>
    </xf>
    <xf numFmtId="0" fontId="7" fillId="2" borderId="68" xfId="51" applyFont="1" applyFill="1" applyBorder="1" applyAlignment="1">
      <alignment horizontal="center" vertical="center" wrapText="1"/>
    </xf>
    <xf numFmtId="4" fontId="2" fillId="0" borderId="12" xfId="51" applyNumberFormat="1" applyFill="1" applyBorder="1"/>
    <xf numFmtId="4" fontId="3" fillId="0" borderId="14" xfId="51" applyNumberFormat="1" applyFont="1" applyBorder="1"/>
    <xf numFmtId="0" fontId="7" fillId="2" borderId="5" xfId="24" applyFont="1" applyFill="1" applyBorder="1" applyAlignment="1" applyProtection="1">
      <alignment horizontal="right" vertical="top"/>
      <protection locked="0"/>
    </xf>
    <xf numFmtId="0" fontId="2" fillId="0" borderId="161" xfId="24" applyFont="1" applyFill="1" applyBorder="1" applyAlignment="1" applyProtection="1"/>
    <xf numFmtId="0" fontId="2" fillId="0" borderId="144" xfId="24" applyFont="1" applyFill="1" applyBorder="1" applyAlignment="1" applyProtection="1"/>
    <xf numFmtId="0" fontId="2" fillId="2" borderId="144" xfId="24" applyFont="1" applyFill="1" applyBorder="1" applyAlignment="1" applyProtection="1"/>
    <xf numFmtId="0" fontId="2" fillId="2" borderId="145" xfId="24" applyFont="1" applyFill="1" applyBorder="1" applyAlignment="1" applyProtection="1"/>
    <xf numFmtId="1" fontId="13" fillId="2" borderId="248" xfId="24" applyNumberFormat="1" applyFont="1" applyFill="1" applyBorder="1" applyAlignment="1" applyProtection="1">
      <alignment horizontal="center" vertical="center" wrapText="1"/>
    </xf>
    <xf numFmtId="0" fontId="2" fillId="0" borderId="172" xfId="24" applyFont="1" applyFill="1" applyBorder="1" applyProtection="1"/>
    <xf numFmtId="0" fontId="9" fillId="0" borderId="249" xfId="24" applyFont="1" applyFill="1" applyBorder="1" applyAlignment="1" applyProtection="1">
      <alignment horizontal="left" vertical="center" indent="1"/>
    </xf>
    <xf numFmtId="0" fontId="0" fillId="0" borderId="250" xfId="0" applyBorder="1" applyProtection="1"/>
    <xf numFmtId="0" fontId="0" fillId="0" borderId="251" xfId="0" applyBorder="1" applyProtection="1"/>
    <xf numFmtId="0" fontId="33" fillId="0" borderId="252" xfId="24" applyNumberFormat="1" applyFont="1" applyFill="1" applyBorder="1" applyAlignment="1" applyProtection="1">
      <alignment horizontal="center"/>
    </xf>
    <xf numFmtId="0" fontId="33" fillId="0" borderId="253" xfId="24" applyFont="1" applyFill="1" applyBorder="1" applyAlignment="1" applyProtection="1">
      <alignment horizontal="left" vertical="center" indent="1"/>
    </xf>
    <xf numFmtId="0" fontId="33" fillId="0" borderId="252" xfId="24" applyNumberFormat="1" applyFont="1" applyFill="1" applyBorder="1" applyAlignment="1" applyProtection="1">
      <alignment horizontal="center" vertical="center"/>
    </xf>
    <xf numFmtId="0" fontId="33" fillId="0" borderId="253" xfId="24" applyFont="1" applyFill="1" applyBorder="1" applyAlignment="1" applyProtection="1">
      <alignment horizontal="left" vertical="center" wrapText="1" indent="1"/>
    </xf>
    <xf numFmtId="0" fontId="33" fillId="0" borderId="254" xfId="24" applyFont="1" applyFill="1" applyBorder="1" applyAlignment="1" applyProtection="1">
      <alignment horizontal="left" vertical="center" wrapText="1" indent="1"/>
    </xf>
    <xf numFmtId="0" fontId="33" fillId="0" borderId="254" xfId="24" applyFont="1" applyFill="1" applyBorder="1" applyAlignment="1" applyProtection="1">
      <alignment horizontal="left" vertical="center" indent="1"/>
    </xf>
    <xf numFmtId="0" fontId="34" fillId="0" borderId="254" xfId="24" applyFont="1" applyFill="1" applyBorder="1" applyAlignment="1" applyProtection="1">
      <alignment vertical="center"/>
    </xf>
    <xf numFmtId="0" fontId="33" fillId="0" borderId="255" xfId="24" applyNumberFormat="1" applyFont="1" applyFill="1" applyBorder="1" applyAlignment="1" applyProtection="1">
      <alignment horizontal="center"/>
    </xf>
    <xf numFmtId="49" fontId="33" fillId="0" borderId="255" xfId="24" applyNumberFormat="1" applyFont="1" applyFill="1" applyBorder="1" applyAlignment="1" applyProtection="1">
      <alignment horizontal="center"/>
    </xf>
    <xf numFmtId="0" fontId="32" fillId="3" borderId="255" xfId="24" applyNumberFormat="1" applyFont="1" applyFill="1" applyBorder="1" applyAlignment="1" applyProtection="1">
      <alignment horizontal="center"/>
    </xf>
    <xf numFmtId="0" fontId="32" fillId="3" borderId="253" xfId="24" applyFont="1" applyFill="1" applyBorder="1" applyAlignment="1" applyProtection="1">
      <alignment horizontal="left" vertical="center" indent="1"/>
    </xf>
    <xf numFmtId="49" fontId="33" fillId="0" borderId="161" xfId="24" applyNumberFormat="1" applyFont="1" applyFill="1" applyBorder="1" applyAlignment="1" applyProtection="1">
      <alignment horizontal="center"/>
    </xf>
    <xf numFmtId="0" fontId="33" fillId="0" borderId="161" xfId="24" applyFont="1" applyFill="1" applyBorder="1" applyProtection="1"/>
    <xf numFmtId="0" fontId="33" fillId="0" borderId="144" xfId="24" applyFont="1" applyFill="1" applyBorder="1" applyAlignment="1" applyProtection="1">
      <alignment horizontal="right" vertical="center"/>
    </xf>
    <xf numFmtId="0" fontId="19" fillId="0" borderId="161" xfId="24" applyFont="1" applyFill="1" applyBorder="1" applyAlignment="1">
      <alignment horizontal="center" vertical="top"/>
    </xf>
    <xf numFmtId="0" fontId="19" fillId="0" borderId="144" xfId="24" applyFont="1" applyFill="1" applyBorder="1" applyAlignment="1">
      <alignment horizontal="center" vertical="top"/>
    </xf>
    <xf numFmtId="0" fontId="19" fillId="0" borderId="145" xfId="24" applyFont="1" applyFill="1" applyBorder="1" applyAlignment="1">
      <alignment horizontal="center" vertical="top"/>
    </xf>
    <xf numFmtId="2" fontId="3" fillId="0" borderId="171" xfId="24" applyNumberFormat="1" applyFont="1" applyFill="1" applyBorder="1"/>
    <xf numFmtId="0" fontId="3" fillId="3" borderId="220" xfId="24" applyFont="1" applyFill="1" applyBorder="1" applyAlignment="1">
      <alignment horizontal="left"/>
    </xf>
    <xf numFmtId="0" fontId="2" fillId="0" borderId="220" xfId="24" applyFont="1" applyBorder="1" applyAlignment="1">
      <alignment wrapText="1"/>
    </xf>
    <xf numFmtId="0" fontId="2" fillId="0" borderId="220" xfId="24" applyBorder="1"/>
    <xf numFmtId="0" fontId="3" fillId="3" borderId="220" xfId="24" applyFont="1" applyFill="1" applyBorder="1" applyAlignment="1">
      <alignment wrapText="1"/>
    </xf>
    <xf numFmtId="0" fontId="3" fillId="3" borderId="220" xfId="24" applyFont="1" applyFill="1" applyBorder="1"/>
    <xf numFmtId="0" fontId="3" fillId="0" borderId="220" xfId="24" applyFont="1" applyBorder="1" applyAlignment="1">
      <alignment wrapText="1"/>
    </xf>
    <xf numFmtId="0" fontId="3" fillId="0" borderId="220" xfId="24" applyFont="1" applyFill="1" applyBorder="1"/>
    <xf numFmtId="0" fontId="2" fillId="0" borderId="163" xfId="24" applyFill="1" applyBorder="1"/>
    <xf numFmtId="43" fontId="29" fillId="0" borderId="12" xfId="1" applyFont="1" applyBorder="1"/>
    <xf numFmtId="43" fontId="29" fillId="0" borderId="14" xfId="1" applyFont="1" applyBorder="1"/>
    <xf numFmtId="0" fontId="19" fillId="2" borderId="161" xfId="24" applyFont="1" applyFill="1" applyBorder="1" applyAlignment="1" applyProtection="1">
      <alignment horizontal="center" vertical="top"/>
    </xf>
    <xf numFmtId="0" fontId="19" fillId="2" borderId="144" xfId="24" applyFont="1" applyFill="1" applyBorder="1" applyAlignment="1" applyProtection="1">
      <alignment horizontal="center" vertical="top"/>
    </xf>
    <xf numFmtId="0" fontId="19" fillId="2" borderId="145" xfId="24" applyFont="1" applyFill="1" applyBorder="1" applyAlignment="1" applyProtection="1">
      <alignment horizontal="center" vertical="top"/>
    </xf>
    <xf numFmtId="0" fontId="7" fillId="2" borderId="171" xfId="24" applyFont="1" applyFill="1" applyBorder="1" applyAlignment="1" applyProtection="1">
      <alignment horizontal="center" vertical="center"/>
    </xf>
    <xf numFmtId="0" fontId="7" fillId="2" borderId="166" xfId="24" applyFont="1" applyFill="1" applyBorder="1" applyAlignment="1" applyProtection="1">
      <alignment horizontal="center" vertical="center"/>
    </xf>
    <xf numFmtId="0" fontId="7" fillId="2" borderId="167" xfId="24" applyFont="1" applyFill="1" applyBorder="1" applyAlignment="1" applyProtection="1">
      <alignment horizontal="center" vertical="center" wrapText="1"/>
    </xf>
    <xf numFmtId="0" fontId="7" fillId="2" borderId="163" xfId="24" applyFont="1" applyFill="1" applyBorder="1" applyAlignment="1" applyProtection="1">
      <alignment horizontal="center" vertical="center"/>
    </xf>
    <xf numFmtId="0" fontId="7" fillId="2" borderId="12" xfId="24" applyFont="1" applyFill="1" applyBorder="1" applyAlignment="1" applyProtection="1">
      <alignment horizontal="center" vertical="center"/>
    </xf>
    <xf numFmtId="0" fontId="7" fillId="2" borderId="12" xfId="24" applyFont="1" applyFill="1" applyBorder="1" applyAlignment="1" applyProtection="1">
      <alignment horizontal="center"/>
    </xf>
    <xf numFmtId="16" fontId="7" fillId="2" borderId="14" xfId="24" applyNumberFormat="1" applyFont="1" applyFill="1" applyBorder="1" applyAlignment="1" applyProtection="1">
      <alignment horizontal="center" vertical="center" wrapText="1"/>
    </xf>
    <xf numFmtId="0" fontId="3" fillId="0" borderId="171" xfId="24" applyFont="1" applyBorder="1" applyProtection="1"/>
    <xf numFmtId="176" fontId="2" fillId="0" borderId="166" xfId="24" applyNumberFormat="1" applyFont="1" applyBorder="1" applyProtection="1"/>
    <xf numFmtId="176" fontId="2" fillId="0" borderId="167" xfId="24" applyNumberFormat="1" applyFont="1" applyBorder="1" applyProtection="1"/>
    <xf numFmtId="0" fontId="3" fillId="0" borderId="220" xfId="24" applyFont="1" applyBorder="1" applyProtection="1"/>
    <xf numFmtId="0" fontId="3" fillId="3" borderId="220" xfId="24" applyFont="1" applyFill="1" applyBorder="1" applyProtection="1"/>
    <xf numFmtId="0" fontId="2" fillId="0" borderId="220" xfId="24" applyFont="1" applyBorder="1" applyProtection="1"/>
    <xf numFmtId="0" fontId="2" fillId="0" borderId="220" xfId="24" applyBorder="1" applyProtection="1"/>
    <xf numFmtId="0" fontId="3" fillId="0" borderId="220" xfId="24" applyFont="1" applyBorder="1" applyAlignment="1" applyProtection="1">
      <alignment horizontal="right"/>
    </xf>
    <xf numFmtId="0" fontId="2" fillId="0" borderId="163" xfId="24" applyBorder="1" applyProtection="1"/>
    <xf numFmtId="2" fontId="2" fillId="0" borderId="12" xfId="24" applyNumberFormat="1" applyFont="1" applyBorder="1" applyProtection="1"/>
    <xf numFmtId="2" fontId="2" fillId="0" borderId="14" xfId="24" applyNumberFormat="1" applyFont="1" applyBorder="1" applyProtection="1"/>
    <xf numFmtId="0" fontId="11" fillId="0" borderId="246" xfId="27" applyFont="1" applyBorder="1" applyProtection="1">
      <protection locked="0"/>
    </xf>
    <xf numFmtId="0" fontId="1" fillId="0" borderId="161" xfId="27" applyBorder="1" applyProtection="1"/>
    <xf numFmtId="0" fontId="1" fillId="0" borderId="144" xfId="27" applyBorder="1" applyProtection="1"/>
    <xf numFmtId="0" fontId="1" fillId="0" borderId="145" xfId="27" applyBorder="1" applyProtection="1"/>
    <xf numFmtId="0" fontId="1" fillId="0" borderId="172" xfId="27" applyBorder="1" applyAlignment="1" applyProtection="1">
      <alignment horizontal="center"/>
    </xf>
    <xf numFmtId="0" fontId="1" fillId="0" borderId="170" xfId="27" applyBorder="1" applyAlignment="1" applyProtection="1">
      <alignment horizontal="center"/>
    </xf>
    <xf numFmtId="43" fontId="0" fillId="0" borderId="166" xfId="1" applyFont="1" applyBorder="1" applyProtection="1"/>
    <xf numFmtId="43" fontId="0" fillId="0" borderId="167" xfId="1" applyFont="1" applyBorder="1" applyProtection="1"/>
    <xf numFmtId="0" fontId="1" fillId="0" borderId="161" xfId="27" applyBorder="1" applyAlignment="1" applyProtection="1">
      <alignment horizontal="center"/>
    </xf>
    <xf numFmtId="0" fontId="1" fillId="0" borderId="144" xfId="27" applyBorder="1" applyAlignment="1" applyProtection="1">
      <alignment horizontal="center"/>
    </xf>
    <xf numFmtId="0" fontId="0" fillId="0" borderId="12" xfId="0" applyBorder="1" applyProtection="1"/>
    <xf numFmtId="0" fontId="0" fillId="0" borderId="14" xfId="0" applyBorder="1" applyProtection="1"/>
    <xf numFmtId="14" fontId="63" fillId="4" borderId="180" xfId="0" applyNumberFormat="1" applyFont="1" applyFill="1" applyBorder="1" applyAlignment="1" applyProtection="1">
      <alignment vertical="center"/>
      <protection locked="0"/>
    </xf>
    <xf numFmtId="43" fontId="47" fillId="4" borderId="180" xfId="1" applyFont="1" applyFill="1" applyBorder="1" applyAlignment="1" applyProtection="1">
      <alignment vertical="center" wrapText="1"/>
      <protection locked="0"/>
    </xf>
    <xf numFmtId="0" fontId="47" fillId="10" borderId="207" xfId="0" applyFont="1" applyFill="1" applyBorder="1" applyAlignment="1" applyProtection="1">
      <alignment horizontal="center" vertical="center" wrapText="1"/>
      <protection locked="0"/>
    </xf>
    <xf numFmtId="43" fontId="47" fillId="4" borderId="0" xfId="1" applyFont="1" applyFill="1" applyAlignment="1" applyProtection="1">
      <alignment horizontal="center" vertical="center" wrapText="1"/>
      <protection locked="0"/>
    </xf>
    <xf numFmtId="0" fontId="63" fillId="4" borderId="181" xfId="0" applyFont="1" applyFill="1" applyBorder="1" applyAlignment="1" applyProtection="1">
      <alignment vertical="center"/>
      <protection locked="0"/>
    </xf>
    <xf numFmtId="43" fontId="47" fillId="4" borderId="215" xfId="1" applyFont="1" applyFill="1" applyBorder="1" applyAlignment="1" applyProtection="1">
      <alignment horizontal="center" vertical="center" wrapText="1"/>
      <protection locked="0"/>
    </xf>
    <xf numFmtId="0" fontId="47" fillId="10" borderId="177" xfId="0" applyFont="1" applyFill="1" applyBorder="1" applyAlignment="1" applyProtection="1">
      <alignment horizontal="center" vertical="center" wrapText="1"/>
      <protection locked="0"/>
    </xf>
    <xf numFmtId="43" fontId="47" fillId="4" borderId="180" xfId="1" applyFont="1" applyFill="1" applyBorder="1" applyAlignment="1" applyProtection="1">
      <alignment horizontal="center" vertical="center" wrapText="1"/>
      <protection locked="0"/>
    </xf>
    <xf numFmtId="0" fontId="52" fillId="10" borderId="256" xfId="0" applyFont="1" applyFill="1" applyBorder="1" applyAlignment="1" applyProtection="1">
      <alignment horizontal="center" vertical="center"/>
    </xf>
    <xf numFmtId="0" fontId="52" fillId="10" borderId="257" xfId="0" applyFont="1" applyFill="1" applyBorder="1" applyAlignment="1" applyProtection="1">
      <alignment vertical="center"/>
    </xf>
    <xf numFmtId="0" fontId="63" fillId="10" borderId="257" xfId="0" applyFont="1" applyFill="1" applyBorder="1" applyAlignment="1" applyProtection="1">
      <alignment horizontal="center" vertical="center"/>
      <protection locked="0"/>
    </xf>
    <xf numFmtId="0" fontId="63" fillId="10" borderId="257" xfId="0" applyFont="1" applyFill="1" applyBorder="1" applyAlignment="1" applyProtection="1">
      <alignment horizontal="center" vertical="center"/>
    </xf>
    <xf numFmtId="0" fontId="63" fillId="10" borderId="257" xfId="0" applyFont="1" applyFill="1" applyBorder="1" applyAlignment="1" applyProtection="1">
      <alignment vertical="center"/>
      <protection locked="0"/>
    </xf>
    <xf numFmtId="0" fontId="47" fillId="10" borderId="257" xfId="0" applyFont="1" applyFill="1" applyBorder="1" applyAlignment="1" applyProtection="1">
      <alignment horizontal="center" vertical="center" wrapText="1"/>
      <protection locked="0"/>
    </xf>
    <xf numFmtId="0" fontId="63" fillId="10" borderId="258" xfId="0" applyFont="1" applyFill="1" applyBorder="1" applyAlignment="1" applyProtection="1">
      <alignment horizontal="center" vertical="center"/>
      <protection locked="0"/>
    </xf>
    <xf numFmtId="14" fontId="63" fillId="4" borderId="143" xfId="0" applyNumberFormat="1" applyFont="1" applyFill="1" applyBorder="1" applyAlignment="1" applyProtection="1">
      <alignment vertical="center"/>
      <protection locked="0"/>
    </xf>
    <xf numFmtId="43" fontId="47" fillId="4" borderId="143" xfId="1" applyFont="1" applyFill="1" applyBorder="1" applyAlignment="1" applyProtection="1">
      <alignment horizontal="center" vertical="center" wrapText="1"/>
      <protection locked="0"/>
    </xf>
    <xf numFmtId="14" fontId="63" fillId="4" borderId="184" xfId="0" applyNumberFormat="1" applyFont="1" applyFill="1" applyBorder="1" applyAlignment="1" applyProtection="1">
      <alignment vertical="center"/>
      <protection locked="0"/>
    </xf>
    <xf numFmtId="43" fontId="47" fillId="4" borderId="0" xfId="1" applyFont="1" applyFill="1" applyBorder="1" applyAlignment="1" applyProtection="1">
      <alignment horizontal="center" vertical="center" wrapText="1"/>
      <protection locked="0"/>
    </xf>
    <xf numFmtId="14" fontId="63" fillId="4" borderId="222" xfId="0" applyNumberFormat="1" applyFont="1" applyFill="1" applyBorder="1" applyAlignment="1" applyProtection="1">
      <alignment vertical="center"/>
      <protection locked="0"/>
    </xf>
    <xf numFmtId="43" fontId="47" fillId="4" borderId="222" xfId="1" applyFont="1" applyFill="1" applyBorder="1" applyAlignment="1" applyProtection="1">
      <alignment vertical="center" wrapText="1"/>
      <protection locked="0"/>
    </xf>
    <xf numFmtId="0" fontId="68" fillId="9" borderId="177" xfId="0" applyFont="1" applyFill="1" applyBorder="1" applyAlignment="1" applyProtection="1">
      <alignment vertical="center" wrapText="1"/>
    </xf>
    <xf numFmtId="0" fontId="47" fillId="10" borderId="177" xfId="0" applyFont="1" applyFill="1" applyBorder="1" applyAlignment="1" applyProtection="1">
      <alignment horizontal="center" vertical="center" wrapText="1"/>
    </xf>
    <xf numFmtId="0" fontId="47" fillId="10" borderId="180" xfId="0" applyFont="1" applyFill="1" applyBorder="1" applyAlignment="1" applyProtection="1">
      <alignment vertical="center" wrapText="1"/>
    </xf>
    <xf numFmtId="0" fontId="66" fillId="4" borderId="258" xfId="0" applyFont="1" applyFill="1" applyBorder="1" applyAlignment="1" applyProtection="1">
      <alignment vertical="center" wrapText="1"/>
    </xf>
    <xf numFmtId="0" fontId="47" fillId="10" borderId="215" xfId="0" applyFont="1" applyFill="1" applyBorder="1" applyAlignment="1" applyProtection="1">
      <alignment horizontal="center" vertical="center" wrapText="1"/>
    </xf>
    <xf numFmtId="0" fontId="47" fillId="10" borderId="207" xfId="0" applyFont="1" applyFill="1" applyBorder="1" applyAlignment="1" applyProtection="1">
      <alignment horizontal="center" vertical="center" wrapText="1"/>
    </xf>
    <xf numFmtId="0" fontId="47" fillId="10" borderId="0" xfId="0" applyFont="1" applyFill="1" applyAlignment="1" applyProtection="1">
      <alignment horizontal="center" vertical="center" wrapText="1"/>
    </xf>
    <xf numFmtId="0" fontId="68" fillId="8" borderId="207" xfId="0" applyFont="1" applyFill="1" applyBorder="1" applyAlignment="1" applyProtection="1">
      <alignment horizontal="center" vertical="center" wrapText="1"/>
    </xf>
    <xf numFmtId="43" fontId="47" fillId="4" borderId="0" xfId="1" applyFont="1" applyFill="1" applyAlignment="1" applyProtection="1">
      <alignment horizontal="center" vertical="center" wrapText="1"/>
    </xf>
    <xf numFmtId="43" fontId="47" fillId="4" borderId="180" xfId="1" applyFont="1" applyFill="1" applyBorder="1" applyAlignment="1" applyProtection="1">
      <alignment vertical="center" wrapText="1"/>
    </xf>
    <xf numFmtId="3" fontId="63" fillId="4" borderId="180" xfId="0" applyNumberFormat="1" applyFont="1" applyFill="1" applyBorder="1" applyAlignment="1" applyProtection="1">
      <alignment vertical="center"/>
      <protection locked="0"/>
    </xf>
    <xf numFmtId="14" fontId="63" fillId="4" borderId="217" xfId="0" applyNumberFormat="1" applyFont="1" applyFill="1" applyBorder="1" applyAlignment="1" applyProtection="1">
      <alignment vertical="center"/>
      <protection locked="0"/>
    </xf>
    <xf numFmtId="43" fontId="63" fillId="4" borderId="217" xfId="1" applyFont="1" applyFill="1" applyBorder="1" applyAlignment="1" applyProtection="1">
      <alignment horizontal="center" vertical="center" wrapText="1"/>
      <protection locked="0"/>
    </xf>
    <xf numFmtId="0" fontId="5" fillId="0" borderId="16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3" fillId="2" borderId="172" xfId="2" applyFont="1" applyFill="1" applyBorder="1" applyAlignment="1" applyProtection="1">
      <alignment horizontal="center" vertical="center" wrapText="1"/>
      <protection locked="0"/>
    </xf>
    <xf numFmtId="0" fontId="2" fillId="2" borderId="170" xfId="2" applyFont="1" applyFill="1" applyBorder="1" applyAlignment="1" applyProtection="1">
      <alignment horizontal="center" vertical="center"/>
      <protection locked="0"/>
    </xf>
    <xf numFmtId="0" fontId="2" fillId="2" borderId="173" xfId="2" applyFont="1" applyFill="1" applyBorder="1" applyAlignment="1" applyProtection="1">
      <alignment horizontal="center" vertical="center"/>
      <protection locked="0"/>
    </xf>
    <xf numFmtId="0" fontId="3" fillId="2" borderId="0" xfId="2" quotePrefix="1" applyFont="1" applyFill="1" applyBorder="1" applyAlignment="1" applyProtection="1">
      <alignment horizontal="left"/>
      <protection locked="0"/>
    </xf>
    <xf numFmtId="0" fontId="20" fillId="2" borderId="0" xfId="2" applyFont="1" applyFill="1" applyBorder="1" applyAlignment="1" applyProtection="1">
      <alignment horizontal="left"/>
      <protection locked="0"/>
    </xf>
    <xf numFmtId="0" fontId="2" fillId="2" borderId="0" xfId="2" applyFont="1" applyFill="1" applyBorder="1" applyAlignment="1" applyProtection="1">
      <alignment horizontal="center"/>
      <protection locked="0"/>
    </xf>
    <xf numFmtId="0" fontId="5" fillId="0" borderId="171" xfId="0" applyFont="1" applyBorder="1" applyAlignment="1" applyProtection="1">
      <alignment horizontal="center" vertical="center"/>
      <protection locked="0"/>
    </xf>
    <xf numFmtId="0" fontId="5" fillId="0" borderId="163" xfId="0" applyFont="1" applyBorder="1" applyAlignment="1" applyProtection="1">
      <alignment horizontal="center" vertical="center"/>
      <protection locked="0"/>
    </xf>
    <xf numFmtId="0" fontId="5" fillId="0" borderId="16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43" xfId="0" applyFont="1" applyBorder="1" applyAlignment="1" applyProtection="1">
      <alignment horizontal="center" vertical="center"/>
      <protection locked="0"/>
    </xf>
    <xf numFmtId="0" fontId="5" fillId="0" borderId="244" xfId="0" applyFont="1" applyBorder="1" applyAlignment="1" applyProtection="1">
      <alignment horizontal="center" vertical="center"/>
      <protection locked="0"/>
    </xf>
    <xf numFmtId="0" fontId="5" fillId="0" borderId="2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65" xfId="0" applyFont="1" applyBorder="1" applyAlignment="1" applyProtection="1">
      <alignment horizontal="center" vertical="center"/>
      <protection locked="0"/>
    </xf>
    <xf numFmtId="44" fontId="17" fillId="2" borderId="172" xfId="12" applyFont="1" applyFill="1" applyBorder="1" applyAlignment="1" applyProtection="1">
      <alignment horizontal="center" wrapText="1"/>
    </xf>
    <xf numFmtId="44" fontId="17" fillId="2" borderId="170" xfId="12" applyFont="1" applyFill="1" applyBorder="1" applyAlignment="1" applyProtection="1">
      <alignment horizontal="center"/>
    </xf>
    <xf numFmtId="44" fontId="17" fillId="2" borderId="173" xfId="12" applyFont="1" applyFill="1" applyBorder="1" applyAlignment="1" applyProtection="1">
      <alignment horizontal="center"/>
    </xf>
    <xf numFmtId="0" fontId="3" fillId="2" borderId="171" xfId="61" applyFont="1" applyFill="1" applyBorder="1" applyAlignment="1">
      <alignment horizontal="center" vertical="center"/>
    </xf>
    <xf numFmtId="0" fontId="3" fillId="2" borderId="163" xfId="61" applyFont="1" applyFill="1" applyBorder="1" applyAlignment="1">
      <alignment horizontal="center" vertical="center"/>
    </xf>
    <xf numFmtId="0" fontId="3" fillId="2" borderId="219" xfId="61" applyFont="1" applyFill="1" applyBorder="1" applyAlignment="1">
      <alignment horizontal="center" vertical="center"/>
    </xf>
    <xf numFmtId="0" fontId="3" fillId="2" borderId="165" xfId="61" applyFont="1" applyFill="1" applyBorder="1" applyAlignment="1">
      <alignment horizontal="center" vertical="center"/>
    </xf>
    <xf numFmtId="0" fontId="3" fillId="2" borderId="13" xfId="61" applyFont="1" applyFill="1" applyBorder="1" applyAlignment="1">
      <alignment horizontal="center" vertical="center"/>
    </xf>
    <xf numFmtId="0" fontId="3" fillId="2" borderId="94" xfId="61" applyFont="1" applyFill="1" applyBorder="1" applyAlignment="1">
      <alignment horizontal="center" vertical="center"/>
    </xf>
    <xf numFmtId="0" fontId="3" fillId="2" borderId="243" xfId="61" applyFont="1" applyFill="1" applyBorder="1" applyAlignment="1">
      <alignment horizontal="center" vertical="center"/>
    </xf>
    <xf numFmtId="0" fontId="3" fillId="2" borderId="247" xfId="61" applyFont="1" applyFill="1" applyBorder="1" applyAlignment="1">
      <alignment horizontal="center" vertical="center"/>
    </xf>
    <xf numFmtId="0" fontId="20" fillId="2" borderId="0" xfId="61" applyFont="1" applyFill="1" applyBorder="1" applyAlignment="1" applyProtection="1">
      <alignment horizontal="center" vertical="center"/>
    </xf>
    <xf numFmtId="0" fontId="3" fillId="2" borderId="172" xfId="51" applyFont="1" applyFill="1" applyBorder="1" applyAlignment="1">
      <alignment horizontal="center" wrapText="1"/>
    </xf>
    <xf numFmtId="0" fontId="3" fillId="2" borderId="170" xfId="51" applyFont="1" applyFill="1" applyBorder="1" applyAlignment="1">
      <alignment horizontal="center"/>
    </xf>
    <xf numFmtId="0" fontId="3" fillId="2" borderId="173" xfId="51" applyFont="1" applyFill="1" applyBorder="1" applyAlignment="1">
      <alignment horizontal="center"/>
    </xf>
    <xf numFmtId="0" fontId="2" fillId="2" borderId="0" xfId="5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35" fillId="0" borderId="0" xfId="24" applyFont="1" applyFill="1" applyBorder="1" applyAlignment="1" applyProtection="1">
      <alignment horizontal="center" vertical="center"/>
    </xf>
    <xf numFmtId="0" fontId="15" fillId="2" borderId="172" xfId="24" applyFont="1" applyFill="1" applyBorder="1" applyAlignment="1" applyProtection="1">
      <alignment horizontal="center"/>
    </xf>
    <xf numFmtId="0" fontId="15" fillId="2" borderId="170" xfId="24" applyFont="1" applyFill="1" applyBorder="1" applyAlignment="1" applyProtection="1">
      <alignment horizontal="center"/>
    </xf>
    <xf numFmtId="0" fontId="15" fillId="2" borderId="173" xfId="24" applyFont="1" applyFill="1" applyBorder="1" applyAlignment="1" applyProtection="1">
      <alignment horizontal="center"/>
    </xf>
    <xf numFmtId="0" fontId="15" fillId="2" borderId="4" xfId="24" applyFont="1" applyFill="1" applyBorder="1" applyAlignment="1" applyProtection="1">
      <alignment horizontal="center"/>
    </xf>
    <xf numFmtId="0" fontId="15" fillId="2" borderId="0" xfId="24" applyFont="1" applyFill="1" applyBorder="1" applyAlignment="1" applyProtection="1">
      <alignment horizontal="center"/>
    </xf>
    <xf numFmtId="0" fontId="15" fillId="2" borderId="5" xfId="24" applyFont="1" applyFill="1" applyBorder="1" applyAlignment="1" applyProtection="1">
      <alignment horizontal="center"/>
    </xf>
    <xf numFmtId="0" fontId="2" fillId="2" borderId="4" xfId="24" applyFont="1" applyFill="1" applyBorder="1" applyAlignment="1" applyProtection="1">
      <alignment horizontal="center"/>
    </xf>
    <xf numFmtId="0" fontId="2" fillId="2" borderId="0" xfId="24" applyFont="1" applyFill="1" applyBorder="1" applyAlignment="1" applyProtection="1">
      <alignment horizontal="center"/>
    </xf>
    <xf numFmtId="0" fontId="2" fillId="2" borderId="5" xfId="24" applyFont="1" applyFill="1" applyBorder="1" applyAlignment="1" applyProtection="1">
      <alignment horizontal="center"/>
    </xf>
    <xf numFmtId="0" fontId="3" fillId="0" borderId="4" xfId="24" applyFont="1" applyFill="1" applyBorder="1" applyAlignment="1" applyProtection="1">
      <alignment horizontal="left"/>
      <protection locked="0"/>
    </xf>
    <xf numFmtId="0" fontId="3" fillId="0" borderId="0" xfId="24" applyFont="1" applyFill="1" applyBorder="1" applyAlignment="1" applyProtection="1">
      <alignment horizontal="left"/>
      <protection locked="0"/>
    </xf>
    <xf numFmtId="0" fontId="13" fillId="2" borderId="156" xfId="24" applyFont="1" applyFill="1" applyBorder="1" applyAlignment="1" applyProtection="1">
      <alignment horizontal="center" vertical="center"/>
    </xf>
    <xf numFmtId="0" fontId="17" fillId="0" borderId="172" xfId="24" applyFont="1" applyFill="1" applyBorder="1" applyAlignment="1">
      <alignment horizontal="center" wrapText="1"/>
    </xf>
    <xf numFmtId="0" fontId="17" fillId="0" borderId="170" xfId="24" applyFont="1" applyFill="1" applyBorder="1" applyAlignment="1">
      <alignment horizontal="center"/>
    </xf>
    <xf numFmtId="0" fontId="17" fillId="0" borderId="173" xfId="24" applyFont="1" applyFill="1" applyBorder="1" applyAlignment="1">
      <alignment horizontal="center"/>
    </xf>
    <xf numFmtId="0" fontId="3" fillId="2" borderId="0" xfId="24" applyFont="1" applyFill="1" applyBorder="1" applyAlignment="1" applyProtection="1">
      <alignment horizontal="center" vertical="center"/>
    </xf>
    <xf numFmtId="0" fontId="17" fillId="2" borderId="172" xfId="24" applyFont="1" applyFill="1" applyBorder="1" applyAlignment="1" applyProtection="1">
      <alignment horizontal="center" wrapText="1"/>
    </xf>
    <xf numFmtId="0" fontId="17" fillId="2" borderId="170" xfId="24" applyFont="1" applyFill="1" applyBorder="1" applyAlignment="1" applyProtection="1">
      <alignment horizontal="center"/>
    </xf>
    <xf numFmtId="0" fontId="17" fillId="2" borderId="173" xfId="24" applyFont="1" applyFill="1" applyBorder="1" applyAlignment="1" applyProtection="1">
      <alignment horizontal="center"/>
    </xf>
    <xf numFmtId="0" fontId="40" fillId="0" borderId="4" xfId="27" applyFont="1" applyBorder="1" applyAlignment="1" applyProtection="1">
      <alignment horizontal="center"/>
    </xf>
    <xf numFmtId="0" fontId="40" fillId="0" borderId="49" xfId="27" applyFont="1" applyBorder="1" applyAlignment="1" applyProtection="1">
      <alignment horizontal="center"/>
    </xf>
    <xf numFmtId="0" fontId="40" fillId="3" borderId="4" xfId="27" applyFont="1" applyFill="1" applyBorder="1" applyAlignment="1" applyProtection="1">
      <alignment horizontal="left"/>
    </xf>
    <xf numFmtId="0" fontId="40" fillId="3" borderId="0" xfId="27" applyFont="1" applyFill="1" applyBorder="1" applyAlignment="1" applyProtection="1">
      <alignment horizontal="left"/>
    </xf>
    <xf numFmtId="0" fontId="40" fillId="3" borderId="4" xfId="27" applyFont="1" applyFill="1" applyBorder="1" applyAlignment="1" applyProtection="1">
      <alignment horizontal="center"/>
    </xf>
    <xf numFmtId="0" fontId="40" fillId="3" borderId="0" xfId="27" applyFont="1" applyFill="1" applyBorder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0" fontId="38" fillId="0" borderId="172" xfId="27" applyFont="1" applyBorder="1" applyAlignment="1" applyProtection="1">
      <alignment horizontal="center" wrapText="1"/>
    </xf>
    <xf numFmtId="0" fontId="38" fillId="0" borderId="170" xfId="27" applyFont="1" applyBorder="1" applyAlignment="1" applyProtection="1">
      <alignment horizontal="center"/>
    </xf>
    <xf numFmtId="0" fontId="38" fillId="0" borderId="173" xfId="27" applyFont="1" applyBorder="1" applyAlignment="1" applyProtection="1">
      <alignment horizontal="center"/>
    </xf>
    <xf numFmtId="0" fontId="11" fillId="0" borderId="0" xfId="27" applyFont="1" applyBorder="1" applyAlignment="1" applyProtection="1">
      <alignment horizontal="center"/>
      <protection locked="0"/>
    </xf>
    <xf numFmtId="0" fontId="11" fillId="0" borderId="5" xfId="27" applyFont="1" applyBorder="1" applyAlignment="1" applyProtection="1">
      <alignment horizontal="center"/>
      <protection locked="0"/>
    </xf>
    <xf numFmtId="0" fontId="40" fillId="0" borderId="172" xfId="27" applyFont="1" applyBorder="1" applyAlignment="1" applyProtection="1">
      <alignment horizontal="center" vertical="center" wrapText="1"/>
    </xf>
    <xf numFmtId="0" fontId="40" fillId="0" borderId="173" xfId="27" applyFont="1" applyBorder="1" applyAlignment="1" applyProtection="1">
      <alignment horizontal="center" vertical="center" wrapText="1"/>
    </xf>
    <xf numFmtId="0" fontId="40" fillId="0" borderId="161" xfId="27" applyFont="1" applyBorder="1" applyAlignment="1" applyProtection="1">
      <alignment horizontal="center" vertical="center" wrapText="1"/>
    </xf>
    <xf numFmtId="0" fontId="40" fillId="0" borderId="145" xfId="27" applyFont="1" applyBorder="1" applyAlignment="1" applyProtection="1">
      <alignment horizontal="center" vertical="center" wrapText="1"/>
    </xf>
    <xf numFmtId="0" fontId="40" fillId="0" borderId="171" xfId="27" applyFont="1" applyBorder="1" applyAlignment="1" applyProtection="1">
      <alignment horizontal="center" vertical="center" wrapText="1"/>
    </xf>
    <xf numFmtId="0" fontId="40" fillId="0" borderId="163" xfId="27" applyFont="1" applyBorder="1" applyAlignment="1" applyProtection="1">
      <alignment horizontal="center" vertical="center" wrapText="1"/>
    </xf>
    <xf numFmtId="0" fontId="40" fillId="0" borderId="166" xfId="27" applyFont="1" applyBorder="1" applyAlignment="1" applyProtection="1">
      <alignment horizontal="center" vertical="center" wrapText="1"/>
    </xf>
    <xf numFmtId="0" fontId="40" fillId="0" borderId="12" xfId="27" applyFont="1" applyBorder="1" applyAlignment="1" applyProtection="1">
      <alignment horizontal="center" vertical="center" wrapText="1"/>
    </xf>
    <xf numFmtId="0" fontId="40" fillId="0" borderId="167" xfId="27" applyFont="1" applyBorder="1" applyAlignment="1" applyProtection="1">
      <alignment horizontal="center" vertical="center" wrapText="1"/>
    </xf>
    <xf numFmtId="0" fontId="40" fillId="0" borderId="14" xfId="27" applyFont="1" applyBorder="1" applyAlignment="1" applyProtection="1">
      <alignment horizontal="center" vertical="center" wrapText="1"/>
    </xf>
    <xf numFmtId="1" fontId="13" fillId="2" borderId="29" xfId="24" applyNumberFormat="1" applyFont="1" applyFill="1" applyBorder="1" applyAlignment="1" applyProtection="1">
      <alignment horizontal="center" vertical="center"/>
    </xf>
    <xf numFmtId="1" fontId="13" fillId="2" borderId="27" xfId="24" applyNumberFormat="1" applyFont="1" applyFill="1" applyBorder="1" applyAlignment="1" applyProtection="1">
      <alignment horizontal="center" vertical="center" wrapText="1"/>
    </xf>
    <xf numFmtId="1" fontId="13" fillId="2" borderId="34" xfId="24" applyNumberFormat="1" applyFont="1" applyFill="1" applyBorder="1" applyAlignment="1" applyProtection="1">
      <alignment horizontal="center" vertical="center"/>
    </xf>
    <xf numFmtId="1" fontId="13" fillId="2" borderId="30" xfId="24" applyNumberFormat="1" applyFont="1" applyFill="1" applyBorder="1" applyAlignment="1" applyProtection="1">
      <alignment horizontal="center" vertical="center" wrapText="1"/>
    </xf>
    <xf numFmtId="1" fontId="13" fillId="2" borderId="35" xfId="24" applyNumberFormat="1" applyFont="1" applyFill="1" applyBorder="1" applyAlignment="1" applyProtection="1">
      <alignment horizontal="center" vertical="center"/>
    </xf>
    <xf numFmtId="0" fontId="3" fillId="2" borderId="1" xfId="24" applyFont="1" applyFill="1" applyBorder="1" applyAlignment="1" applyProtection="1">
      <alignment horizontal="center"/>
    </xf>
    <xf numFmtId="0" fontId="3" fillId="2" borderId="2" xfId="24" applyFont="1" applyFill="1" applyBorder="1" applyAlignment="1" applyProtection="1">
      <alignment horizontal="center"/>
    </xf>
    <xf numFmtId="0" fontId="3" fillId="2" borderId="3" xfId="24" applyFont="1" applyFill="1" applyBorder="1" applyAlignment="1" applyProtection="1">
      <alignment horizontal="center"/>
    </xf>
    <xf numFmtId="0" fontId="3" fillId="2" borderId="4" xfId="24" applyFont="1" applyFill="1" applyBorder="1" applyAlignment="1" applyProtection="1">
      <alignment horizontal="center"/>
    </xf>
    <xf numFmtId="0" fontId="3" fillId="2" borderId="0" xfId="24" applyFont="1" applyFill="1" applyBorder="1" applyAlignment="1" applyProtection="1">
      <alignment horizontal="center"/>
    </xf>
    <xf numFmtId="0" fontId="3" fillId="2" borderId="5" xfId="24" applyFont="1" applyFill="1" applyBorder="1" applyAlignment="1" applyProtection="1">
      <alignment horizontal="center"/>
    </xf>
    <xf numFmtId="0" fontId="3" fillId="2" borderId="0" xfId="24" quotePrefix="1" applyFont="1" applyFill="1" applyBorder="1" applyAlignment="1" applyProtection="1">
      <alignment horizontal="left"/>
      <protection locked="0"/>
    </xf>
    <xf numFmtId="0" fontId="20" fillId="2" borderId="0" xfId="24" applyFont="1" applyFill="1" applyBorder="1" applyAlignment="1" applyProtection="1">
      <alignment horizontal="left"/>
      <protection locked="0"/>
    </xf>
    <xf numFmtId="0" fontId="13" fillId="2" borderId="0" xfId="24" applyFont="1" applyFill="1" applyBorder="1" applyAlignment="1" applyProtection="1">
      <alignment horizontal="center" vertical="center"/>
    </xf>
    <xf numFmtId="0" fontId="13" fillId="0" borderId="26" xfId="24" applyFont="1" applyFill="1" applyBorder="1" applyAlignment="1" applyProtection="1">
      <alignment horizontal="center" vertical="center" wrapText="1"/>
    </xf>
    <xf numFmtId="0" fontId="13" fillId="0" borderId="31" xfId="24" applyFont="1" applyFill="1" applyBorder="1" applyAlignment="1" applyProtection="1">
      <alignment horizontal="center" vertical="center"/>
    </xf>
    <xf numFmtId="0" fontId="13" fillId="0" borderId="2" xfId="24" applyFont="1" applyFill="1" applyBorder="1" applyAlignment="1" applyProtection="1">
      <alignment horizontal="center" vertical="center" wrapText="1"/>
    </xf>
    <xf numFmtId="0" fontId="13" fillId="0" borderId="7" xfId="24" applyFont="1" applyFill="1" applyBorder="1" applyAlignment="1" applyProtection="1">
      <alignment horizontal="center" vertical="center"/>
    </xf>
    <xf numFmtId="1" fontId="13" fillId="2" borderId="27" xfId="24" applyNumberFormat="1" applyFont="1" applyFill="1" applyBorder="1" applyAlignment="1" applyProtection="1">
      <alignment horizontal="center" vertical="center"/>
    </xf>
    <xf numFmtId="1" fontId="13" fillId="2" borderId="28" xfId="24" applyNumberFormat="1" applyFont="1" applyFill="1" applyBorder="1" applyAlignment="1" applyProtection="1">
      <alignment horizontal="center" vertical="center"/>
    </xf>
    <xf numFmtId="0" fontId="3" fillId="3" borderId="56" xfId="24" applyFont="1" applyFill="1" applyBorder="1" applyAlignment="1" applyProtection="1">
      <alignment horizontal="left" vertical="center" wrapText="1"/>
    </xf>
    <xf numFmtId="0" fontId="3" fillId="3" borderId="0" xfId="24" applyFont="1" applyFill="1" applyBorder="1" applyAlignment="1" applyProtection="1">
      <alignment horizontal="left" vertical="center" wrapText="1"/>
    </xf>
    <xf numFmtId="0" fontId="3" fillId="3" borderId="57" xfId="24" applyFont="1" applyFill="1" applyBorder="1" applyAlignment="1" applyProtection="1">
      <alignment horizontal="left" vertical="center" wrapText="1"/>
    </xf>
    <xf numFmtId="0" fontId="3" fillId="3" borderId="56" xfId="24" applyFont="1" applyFill="1" applyBorder="1" applyAlignment="1" applyProtection="1">
      <alignment horizontal="left" vertical="top" wrapText="1"/>
    </xf>
    <xf numFmtId="0" fontId="3" fillId="3" borderId="57" xfId="24" applyFont="1" applyFill="1" applyBorder="1" applyAlignment="1" applyProtection="1">
      <alignment horizontal="left" vertical="top" wrapText="1"/>
    </xf>
    <xf numFmtId="0" fontId="20" fillId="2" borderId="0" xfId="24" applyFont="1" applyFill="1" applyBorder="1" applyAlignment="1" applyProtection="1">
      <alignment horizontal="center" vertical="center"/>
    </xf>
    <xf numFmtId="44" fontId="3" fillId="2" borderId="1" xfId="12" applyFont="1" applyFill="1" applyBorder="1" applyAlignment="1" applyProtection="1">
      <alignment horizontal="center"/>
    </xf>
    <xf numFmtId="44" fontId="3" fillId="2" borderId="2" xfId="12" applyFont="1" applyFill="1" applyBorder="1" applyAlignment="1" applyProtection="1">
      <alignment horizontal="center"/>
    </xf>
    <xf numFmtId="44" fontId="3" fillId="2" borderId="3" xfId="12" applyFont="1" applyFill="1" applyBorder="1" applyAlignment="1" applyProtection="1">
      <alignment horizontal="center"/>
    </xf>
    <xf numFmtId="44" fontId="3" fillId="2" borderId="4" xfId="12" applyFont="1" applyFill="1" applyBorder="1" applyAlignment="1" applyProtection="1">
      <alignment horizontal="center"/>
    </xf>
    <xf numFmtId="44" fontId="3" fillId="2" borderId="0" xfId="12" applyFont="1" applyFill="1" applyBorder="1" applyAlignment="1" applyProtection="1">
      <alignment horizontal="center"/>
    </xf>
    <xf numFmtId="44" fontId="3" fillId="2" borderId="5" xfId="12" applyFont="1" applyFill="1" applyBorder="1" applyAlignment="1" applyProtection="1">
      <alignment horizontal="center"/>
    </xf>
    <xf numFmtId="0" fontId="2" fillId="2" borderId="4" xfId="24" applyFont="1" applyFill="1" applyBorder="1" applyAlignment="1" applyProtection="1">
      <alignment horizontal="center" vertical="top"/>
    </xf>
    <xf numFmtId="0" fontId="2" fillId="2" borderId="0" xfId="24" applyFont="1" applyFill="1" applyBorder="1" applyAlignment="1" applyProtection="1">
      <alignment horizontal="center" vertical="top"/>
    </xf>
    <xf numFmtId="0" fontId="2" fillId="2" borderId="5" xfId="24" applyFont="1" applyFill="1" applyBorder="1" applyAlignment="1" applyProtection="1">
      <alignment horizontal="center" vertical="top"/>
    </xf>
    <xf numFmtId="0" fontId="3" fillId="2" borderId="1" xfId="24" applyFont="1" applyFill="1" applyBorder="1" applyAlignment="1" applyProtection="1">
      <alignment horizontal="center" vertical="center"/>
    </xf>
    <xf numFmtId="0" fontId="3" fillId="2" borderId="6" xfId="24" applyFont="1" applyFill="1" applyBorder="1" applyAlignment="1" applyProtection="1">
      <alignment horizontal="center" vertical="center"/>
    </xf>
    <xf numFmtId="0" fontId="3" fillId="2" borderId="29" xfId="24" applyFont="1" applyFill="1" applyBorder="1" applyAlignment="1" applyProtection="1">
      <alignment horizontal="center" vertical="center"/>
    </xf>
    <xf numFmtId="0" fontId="3" fillId="2" borderId="32" xfId="24" applyFont="1" applyFill="1" applyBorder="1" applyAlignment="1" applyProtection="1">
      <alignment horizontal="center" vertical="center"/>
    </xf>
    <xf numFmtId="0" fontId="3" fillId="2" borderId="29" xfId="24" applyFont="1" applyFill="1" applyBorder="1" applyAlignment="1" applyProtection="1">
      <alignment horizontal="center" vertical="center" wrapText="1"/>
    </xf>
    <xf numFmtId="0" fontId="3" fillId="2" borderId="41" xfId="24" applyFont="1" applyFill="1" applyBorder="1" applyAlignment="1" applyProtection="1">
      <alignment horizontal="center" vertical="center" wrapText="1"/>
    </xf>
    <xf numFmtId="0" fontId="3" fillId="2" borderId="42" xfId="24" applyFont="1" applyFill="1" applyBorder="1" applyAlignment="1" applyProtection="1">
      <alignment horizontal="center" vertical="center"/>
    </xf>
    <xf numFmtId="0" fontId="3" fillId="3" borderId="54" xfId="24" applyFont="1" applyFill="1" applyBorder="1" applyAlignment="1" applyProtection="1">
      <alignment horizontal="left" vertical="center" wrapText="1"/>
    </xf>
    <xf numFmtId="0" fontId="3" fillId="3" borderId="55" xfId="24" applyFont="1" applyFill="1" applyBorder="1" applyAlignment="1" applyProtection="1">
      <alignment horizontal="left" vertical="center" wrapText="1"/>
    </xf>
    <xf numFmtId="0" fontId="3" fillId="0" borderId="26" xfId="24" applyFont="1" applyBorder="1" applyAlignment="1" applyProtection="1">
      <alignment horizontal="center" vertical="center" wrapText="1"/>
    </xf>
    <xf numFmtId="0" fontId="3" fillId="0" borderId="63" xfId="24" applyFont="1" applyBorder="1" applyAlignment="1" applyProtection="1">
      <alignment horizontal="center" vertical="center" wrapText="1"/>
    </xf>
    <xf numFmtId="0" fontId="3" fillId="0" borderId="31" xfId="24" applyFont="1" applyBorder="1" applyAlignment="1" applyProtection="1">
      <alignment horizontal="center" vertical="center" wrapText="1"/>
    </xf>
    <xf numFmtId="0" fontId="3" fillId="0" borderId="27" xfId="24" applyFont="1" applyBorder="1" applyAlignment="1" applyProtection="1">
      <alignment horizontal="center" vertical="center" wrapText="1"/>
    </xf>
    <xf numFmtId="0" fontId="3" fillId="0" borderId="58" xfId="24" applyFont="1" applyBorder="1" applyAlignment="1" applyProtection="1">
      <alignment horizontal="center" vertical="center" wrapText="1"/>
    </xf>
    <xf numFmtId="0" fontId="3" fillId="0" borderId="34" xfId="24" applyFont="1" applyBorder="1" applyAlignment="1" applyProtection="1">
      <alignment horizontal="center" vertical="center" wrapText="1"/>
    </xf>
    <xf numFmtId="0" fontId="3" fillId="0" borderId="30" xfId="24" applyFont="1" applyBorder="1" applyAlignment="1" applyProtection="1">
      <alignment horizontal="center" vertical="center" wrapText="1"/>
    </xf>
    <xf numFmtId="0" fontId="3" fillId="0" borderId="59" xfId="24" applyFont="1" applyBorder="1" applyAlignment="1" applyProtection="1">
      <alignment horizontal="center" vertical="center" wrapText="1"/>
    </xf>
    <xf numFmtId="0" fontId="3" fillId="0" borderId="35" xfId="24" applyFont="1" applyBorder="1" applyAlignment="1" applyProtection="1">
      <alignment horizontal="center" vertical="center" wrapText="1"/>
    </xf>
    <xf numFmtId="0" fontId="17" fillId="0" borderId="1" xfId="24" applyFont="1" applyBorder="1" applyAlignment="1" applyProtection="1">
      <alignment horizontal="center" vertical="top"/>
    </xf>
    <xf numFmtId="0" fontId="17" fillId="0" borderId="2" xfId="24" applyFont="1" applyBorder="1" applyAlignment="1" applyProtection="1">
      <alignment horizontal="center" vertical="top"/>
    </xf>
    <xf numFmtId="0" fontId="17" fillId="0" borderId="3" xfId="24" applyFont="1" applyBorder="1" applyAlignment="1" applyProtection="1">
      <alignment horizontal="center" vertical="top"/>
    </xf>
    <xf numFmtId="0" fontId="17" fillId="2" borderId="4" xfId="24" applyFont="1" applyFill="1" applyBorder="1" applyAlignment="1" applyProtection="1">
      <alignment horizontal="center" wrapText="1"/>
    </xf>
    <xf numFmtId="0" fontId="17" fillId="2" borderId="0" xfId="24" applyFont="1" applyFill="1" applyBorder="1" applyAlignment="1" applyProtection="1">
      <alignment horizontal="center" wrapText="1"/>
    </xf>
    <xf numFmtId="0" fontId="17" fillId="2" borderId="5" xfId="24" applyFont="1" applyFill="1" applyBorder="1" applyAlignment="1" applyProtection="1">
      <alignment horizontal="center" wrapText="1"/>
    </xf>
    <xf numFmtId="0" fontId="15" fillId="2" borderId="22" xfId="24" applyFont="1" applyFill="1" applyBorder="1" applyAlignment="1" applyProtection="1">
      <alignment horizontal="center" vertical="center"/>
    </xf>
    <xf numFmtId="0" fontId="15" fillId="2" borderId="156" xfId="24" applyFont="1" applyFill="1" applyBorder="1" applyAlignment="1" applyProtection="1">
      <alignment horizontal="center" vertical="center"/>
    </xf>
    <xf numFmtId="0" fontId="15" fillId="2" borderId="62" xfId="24" applyFont="1" applyFill="1" applyBorder="1" applyAlignment="1" applyProtection="1">
      <alignment horizontal="center" vertical="center"/>
    </xf>
    <xf numFmtId="0" fontId="15" fillId="2" borderId="24" xfId="24" applyFont="1" applyFill="1" applyBorder="1" applyAlignment="1" applyProtection="1">
      <alignment horizontal="center" vertical="center"/>
    </xf>
    <xf numFmtId="0" fontId="62" fillId="0" borderId="0" xfId="0" applyFont="1" applyAlignment="1" applyProtection="1">
      <alignment horizontal="center"/>
    </xf>
    <xf numFmtId="1" fontId="3" fillId="0" borderId="28" xfId="24" applyNumberFormat="1" applyFont="1" applyFill="1" applyBorder="1" applyAlignment="1" applyProtection="1">
      <alignment horizontal="center" vertical="center" wrapText="1"/>
    </xf>
    <xf numFmtId="1" fontId="3" fillId="0" borderId="101" xfId="24" applyNumberFormat="1" applyFont="1" applyFill="1" applyBorder="1" applyAlignment="1" applyProtection="1">
      <alignment horizontal="center" vertical="center"/>
    </xf>
    <xf numFmtId="1" fontId="3" fillId="0" borderId="3" xfId="24" applyNumberFormat="1" applyFont="1" applyFill="1" applyBorder="1" applyAlignment="1" applyProtection="1">
      <alignment horizontal="center" vertical="center"/>
    </xf>
    <xf numFmtId="0" fontId="3" fillId="0" borderId="1" xfId="24" applyFont="1" applyFill="1" applyBorder="1" applyAlignment="1" applyProtection="1">
      <alignment horizontal="center"/>
    </xf>
    <xf numFmtId="0" fontId="3" fillId="0" borderId="2" xfId="24" applyFont="1" applyFill="1" applyBorder="1" applyAlignment="1" applyProtection="1">
      <alignment horizontal="center"/>
    </xf>
    <xf numFmtId="0" fontId="3" fillId="0" borderId="3" xfId="24" applyFont="1" applyFill="1" applyBorder="1" applyAlignment="1" applyProtection="1">
      <alignment horizontal="center"/>
    </xf>
    <xf numFmtId="0" fontId="3" fillId="0" borderId="4" xfId="24" applyFont="1" applyFill="1" applyBorder="1" applyAlignment="1" applyProtection="1">
      <alignment horizontal="center"/>
    </xf>
    <xf numFmtId="0" fontId="3" fillId="0" borderId="0" xfId="24" applyFont="1" applyFill="1" applyBorder="1" applyAlignment="1" applyProtection="1">
      <alignment horizontal="center"/>
    </xf>
    <xf numFmtId="0" fontId="3" fillId="0" borderId="5" xfId="24" applyFont="1" applyFill="1" applyBorder="1" applyAlignment="1" applyProtection="1">
      <alignment horizontal="center"/>
    </xf>
    <xf numFmtId="0" fontId="13" fillId="0" borderId="0" xfId="24" applyFont="1" applyFill="1" applyBorder="1" applyAlignment="1" applyProtection="1">
      <alignment horizontal="center" vertical="center"/>
    </xf>
    <xf numFmtId="0" fontId="3" fillId="0" borderId="26" xfId="24" applyFont="1" applyFill="1" applyBorder="1" applyAlignment="1" applyProtection="1">
      <alignment horizontal="center" vertical="center"/>
    </xf>
    <xf numFmtId="0" fontId="3" fillId="0" borderId="31" xfId="24" applyFont="1" applyFill="1" applyBorder="1" applyAlignment="1" applyProtection="1">
      <alignment horizontal="center" vertical="center"/>
    </xf>
    <xf numFmtId="0" fontId="3" fillId="0" borderId="2" xfId="24" applyFont="1" applyFill="1" applyBorder="1" applyAlignment="1" applyProtection="1">
      <alignment horizontal="center" vertical="center"/>
    </xf>
    <xf numFmtId="0" fontId="3" fillId="0" borderId="7" xfId="24" applyFont="1" applyFill="1" applyBorder="1" applyAlignment="1" applyProtection="1">
      <alignment horizontal="center" vertical="center"/>
    </xf>
    <xf numFmtId="1" fontId="3" fillId="0" borderId="27" xfId="24" applyNumberFormat="1" applyFont="1" applyFill="1" applyBorder="1" applyAlignment="1" applyProtection="1">
      <alignment horizontal="center" vertical="center"/>
    </xf>
    <xf numFmtId="1" fontId="3" fillId="0" borderId="28" xfId="24" applyNumberFormat="1" applyFont="1" applyFill="1" applyBorder="1" applyAlignment="1" applyProtection="1">
      <alignment horizontal="center" vertical="center"/>
    </xf>
    <xf numFmtId="1" fontId="3" fillId="0" borderId="29" xfId="24" applyNumberFormat="1" applyFont="1" applyFill="1" applyBorder="1" applyAlignment="1" applyProtection="1">
      <alignment horizontal="center" vertical="center"/>
    </xf>
    <xf numFmtId="0" fontId="54" fillId="0" borderId="0" xfId="0" applyFont="1" applyAlignment="1" applyProtection="1">
      <alignment horizontal="center"/>
      <protection locked="0"/>
    </xf>
    <xf numFmtId="49" fontId="2" fillId="0" borderId="87" xfId="24" applyNumberFormat="1" applyFont="1" applyFill="1" applyBorder="1" applyAlignment="1" applyProtection="1">
      <alignment horizontal="left" wrapText="1"/>
    </xf>
    <xf numFmtId="49" fontId="2" fillId="0" borderId="136" xfId="24" applyNumberFormat="1" applyFont="1" applyFill="1" applyBorder="1" applyAlignment="1" applyProtection="1">
      <alignment horizontal="left" wrapText="1"/>
    </xf>
    <xf numFmtId="0" fontId="3" fillId="2" borderId="1" xfId="24" applyFont="1" applyFill="1" applyBorder="1" applyAlignment="1" applyProtection="1">
      <alignment horizontal="center" wrapText="1"/>
    </xf>
    <xf numFmtId="0" fontId="3" fillId="2" borderId="2" xfId="24" applyFont="1" applyFill="1" applyBorder="1" applyAlignment="1" applyProtection="1">
      <alignment horizontal="center" wrapText="1"/>
    </xf>
    <xf numFmtId="0" fontId="3" fillId="2" borderId="3" xfId="24" applyFont="1" applyFill="1" applyBorder="1" applyAlignment="1" applyProtection="1">
      <alignment horizontal="center" wrapText="1"/>
    </xf>
    <xf numFmtId="0" fontId="3" fillId="2" borderId="4" xfId="24" applyFont="1" applyFill="1" applyBorder="1" applyAlignment="1" applyProtection="1">
      <alignment horizontal="center" vertical="top"/>
    </xf>
    <xf numFmtId="0" fontId="3" fillId="2" borderId="0" xfId="24" applyFont="1" applyFill="1" applyBorder="1" applyAlignment="1" applyProtection="1">
      <alignment horizontal="center" vertical="top"/>
    </xf>
    <xf numFmtId="0" fontId="3" fillId="2" borderId="5" xfId="24" applyFont="1" applyFill="1" applyBorder="1" applyAlignment="1" applyProtection="1">
      <alignment horizontal="center" vertical="top"/>
    </xf>
    <xf numFmtId="0" fontId="7" fillId="2" borderId="36" xfId="24" applyFont="1" applyFill="1" applyBorder="1" applyAlignment="1" applyProtection="1">
      <alignment horizontal="center" vertical="center"/>
    </xf>
    <xf numFmtId="0" fontId="7" fillId="2" borderId="92" xfId="24" applyFont="1" applyFill="1" applyBorder="1" applyAlignment="1" applyProtection="1">
      <alignment horizontal="center" vertical="center"/>
    </xf>
    <xf numFmtId="0" fontId="7" fillId="2" borderId="71" xfId="24" applyFont="1" applyFill="1" applyBorder="1" applyAlignment="1" applyProtection="1">
      <alignment horizontal="center" vertical="center"/>
    </xf>
    <xf numFmtId="0" fontId="7" fillId="2" borderId="93" xfId="24" applyFont="1" applyFill="1" applyBorder="1" applyAlignment="1" applyProtection="1">
      <alignment horizontal="center" vertical="center"/>
    </xf>
    <xf numFmtId="0" fontId="7" fillId="2" borderId="127" xfId="24" applyFont="1" applyFill="1" applyBorder="1" applyAlignment="1" applyProtection="1">
      <alignment horizontal="center" vertical="center"/>
    </xf>
    <xf numFmtId="0" fontId="7" fillId="2" borderId="128" xfId="24" applyFont="1" applyFill="1" applyBorder="1" applyAlignment="1" applyProtection="1">
      <alignment horizontal="center" vertical="center"/>
    </xf>
    <xf numFmtId="0" fontId="7" fillId="2" borderId="129" xfId="24" applyFont="1" applyFill="1" applyBorder="1" applyAlignment="1" applyProtection="1">
      <alignment horizontal="center" vertical="center"/>
    </xf>
    <xf numFmtId="0" fontId="60" fillId="4" borderId="0" xfId="0" applyFont="1" applyFill="1" applyAlignment="1" applyProtection="1">
      <alignment horizontal="center" vertical="center"/>
      <protection locked="0"/>
    </xf>
    <xf numFmtId="0" fontId="52" fillId="0" borderId="168" xfId="0" applyFont="1" applyFill="1" applyBorder="1" applyAlignment="1" applyProtection="1">
      <alignment horizontal="center" vertical="center"/>
      <protection locked="0"/>
    </xf>
    <xf numFmtId="0" fontId="52" fillId="0" borderId="175" xfId="0" applyFont="1" applyFill="1" applyBorder="1" applyAlignment="1" applyProtection="1">
      <alignment horizontal="center" vertical="center"/>
      <protection locked="0"/>
    </xf>
    <xf numFmtId="0" fontId="52" fillId="0" borderId="169" xfId="0" applyFont="1" applyFill="1" applyBorder="1" applyAlignment="1" applyProtection="1">
      <alignment horizontal="center" vertical="center"/>
      <protection locked="0"/>
    </xf>
    <xf numFmtId="0" fontId="52" fillId="0" borderId="95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center" vertical="center"/>
    </xf>
    <xf numFmtId="0" fontId="52" fillId="0" borderId="49" xfId="0" applyFont="1" applyFill="1" applyBorder="1" applyAlignment="1" applyProtection="1">
      <alignment horizontal="center" vertical="center"/>
    </xf>
    <xf numFmtId="0" fontId="52" fillId="0" borderId="176" xfId="0" applyFont="1" applyFill="1" applyBorder="1" applyAlignment="1" applyProtection="1">
      <alignment horizontal="center" vertical="center"/>
    </xf>
    <xf numFmtId="0" fontId="52" fillId="0" borderId="177" xfId="0" applyFont="1" applyFill="1" applyBorder="1" applyAlignment="1" applyProtection="1">
      <alignment horizontal="center" vertical="center"/>
    </xf>
    <xf numFmtId="0" fontId="52" fillId="0" borderId="178" xfId="0" applyFont="1" applyFill="1" applyBorder="1" applyAlignment="1" applyProtection="1">
      <alignment horizontal="center" vertical="center"/>
    </xf>
    <xf numFmtId="0" fontId="52" fillId="4" borderId="179" xfId="0" applyFont="1" applyFill="1" applyBorder="1" applyAlignment="1" applyProtection="1">
      <alignment horizontal="left" vertical="center"/>
    </xf>
    <xf numFmtId="0" fontId="52" fillId="4" borderId="182" xfId="0" applyFont="1" applyFill="1" applyBorder="1" applyAlignment="1" applyProtection="1">
      <alignment horizontal="left" vertical="center"/>
    </xf>
    <xf numFmtId="0" fontId="52" fillId="4" borderId="185" xfId="0" applyFont="1" applyFill="1" applyBorder="1" applyAlignment="1" applyProtection="1">
      <alignment horizontal="left" vertical="center"/>
    </xf>
    <xf numFmtId="0" fontId="52" fillId="4" borderId="180" xfId="0" applyFont="1" applyFill="1" applyBorder="1" applyAlignment="1" applyProtection="1">
      <alignment horizontal="center" vertical="center" wrapText="1"/>
    </xf>
    <xf numFmtId="0" fontId="52" fillId="4" borderId="183" xfId="0" applyFont="1" applyFill="1" applyBorder="1" applyAlignment="1" applyProtection="1">
      <alignment horizontal="center" vertical="center"/>
    </xf>
    <xf numFmtId="0" fontId="52" fillId="4" borderId="186" xfId="0" applyFont="1" applyFill="1" applyBorder="1" applyAlignment="1" applyProtection="1">
      <alignment horizontal="center" vertical="center"/>
    </xf>
    <xf numFmtId="0" fontId="52" fillId="4" borderId="181" xfId="0" applyFont="1" applyFill="1" applyBorder="1" applyAlignment="1" applyProtection="1">
      <alignment horizontal="left" vertical="center"/>
    </xf>
    <xf numFmtId="0" fontId="52" fillId="4" borderId="184" xfId="0" applyFont="1" applyFill="1" applyBorder="1" applyAlignment="1" applyProtection="1">
      <alignment horizontal="left" vertical="center"/>
    </xf>
    <xf numFmtId="0" fontId="52" fillId="4" borderId="187" xfId="0" applyFont="1" applyFill="1" applyBorder="1" applyAlignment="1" applyProtection="1">
      <alignment horizontal="left" vertical="center"/>
    </xf>
    <xf numFmtId="0" fontId="52" fillId="0" borderId="234" xfId="0" applyFont="1" applyFill="1" applyBorder="1" applyAlignment="1" applyProtection="1">
      <alignment horizontal="center" vertical="center" wrapText="1"/>
    </xf>
    <xf numFmtId="0" fontId="52" fillId="0" borderId="181" xfId="0" applyFont="1" applyFill="1" applyBorder="1" applyAlignment="1" applyProtection="1">
      <alignment horizontal="center" vertical="center" wrapText="1"/>
    </xf>
    <xf numFmtId="0" fontId="53" fillId="4" borderId="229" xfId="0" applyFont="1" applyFill="1" applyBorder="1" applyAlignment="1" applyProtection="1">
      <alignment horizontal="center" vertical="center" wrapText="1"/>
    </xf>
    <xf numFmtId="0" fontId="53" fillId="4" borderId="230" xfId="0" applyFont="1" applyFill="1" applyBorder="1" applyAlignment="1" applyProtection="1">
      <alignment horizontal="center" vertical="center" wrapText="1"/>
    </xf>
    <xf numFmtId="0" fontId="53" fillId="4" borderId="231" xfId="0" applyFont="1" applyFill="1" applyBorder="1" applyAlignment="1" applyProtection="1">
      <alignment horizontal="center" vertical="center" wrapText="1"/>
    </xf>
    <xf numFmtId="0" fontId="52" fillId="0" borderId="232" xfId="0" applyFont="1" applyFill="1" applyBorder="1" applyAlignment="1" applyProtection="1">
      <alignment horizontal="center" vertical="center"/>
      <protection locked="0"/>
    </xf>
    <xf numFmtId="0" fontId="52" fillId="0" borderId="207" xfId="0" applyFont="1" applyFill="1" applyBorder="1" applyAlignment="1" applyProtection="1">
      <alignment horizontal="center" vertical="center"/>
      <protection locked="0"/>
    </xf>
    <xf numFmtId="0" fontId="52" fillId="0" borderId="233" xfId="0" applyFont="1" applyFill="1" applyBorder="1" applyAlignment="1" applyProtection="1">
      <alignment horizontal="center" vertical="center"/>
      <protection locked="0"/>
    </xf>
    <xf numFmtId="0" fontId="52" fillId="0" borderId="232" xfId="0" applyFont="1" applyFill="1" applyBorder="1" applyAlignment="1" applyProtection="1">
      <alignment horizontal="center" vertical="center"/>
    </xf>
    <xf numFmtId="0" fontId="52" fillId="0" borderId="207" xfId="0" applyFont="1" applyFill="1" applyBorder="1" applyAlignment="1" applyProtection="1">
      <alignment horizontal="center" vertical="center"/>
    </xf>
    <xf numFmtId="0" fontId="52" fillId="0" borderId="233" xfId="0" applyFont="1" applyFill="1" applyBorder="1" applyAlignment="1" applyProtection="1">
      <alignment horizontal="center" vertical="center"/>
    </xf>
    <xf numFmtId="0" fontId="63" fillId="4" borderId="196" xfId="0" applyFont="1" applyFill="1" applyBorder="1" applyAlignment="1" applyProtection="1">
      <alignment horizontal="justify" vertical="center" wrapText="1"/>
      <protection locked="0"/>
    </xf>
    <xf numFmtId="0" fontId="63" fillId="4" borderId="211" xfId="0" applyFont="1" applyFill="1" applyBorder="1" applyAlignment="1" applyProtection="1">
      <alignment horizontal="justify" vertical="center" wrapText="1"/>
      <protection locked="0"/>
    </xf>
    <xf numFmtId="0" fontId="64" fillId="0" borderId="176" xfId="0" applyFont="1" applyFill="1" applyBorder="1" applyAlignment="1" applyProtection="1">
      <alignment horizontal="center" vertical="center" wrapText="1"/>
    </xf>
    <xf numFmtId="0" fontId="64" fillId="0" borderId="187" xfId="0" applyFont="1" applyFill="1" applyBorder="1" applyAlignment="1" applyProtection="1">
      <alignment horizontal="center" vertical="center" wrapText="1"/>
    </xf>
    <xf numFmtId="0" fontId="64" fillId="4" borderId="234" xfId="0" applyFont="1" applyFill="1" applyBorder="1" applyAlignment="1" applyProtection="1">
      <alignment horizontal="justify" vertical="center" wrapText="1"/>
    </xf>
    <xf numFmtId="0" fontId="64" fillId="4" borderId="181" xfId="0" applyFont="1" applyFill="1" applyBorder="1" applyAlignment="1" applyProtection="1">
      <alignment horizontal="justify" vertical="center" wrapText="1"/>
    </xf>
    <xf numFmtId="0" fontId="52" fillId="3" borderId="196" xfId="0" applyFont="1" applyFill="1" applyBorder="1" applyAlignment="1" applyProtection="1">
      <alignment horizontal="justify" vertical="center" wrapText="1"/>
    </xf>
    <xf numFmtId="0" fontId="52" fillId="3" borderId="211" xfId="0" applyFont="1" applyFill="1" applyBorder="1" applyAlignment="1" applyProtection="1">
      <alignment horizontal="justify" vertical="center" wrapText="1"/>
    </xf>
    <xf numFmtId="0" fontId="52" fillId="4" borderId="196" xfId="0" applyFont="1" applyFill="1" applyBorder="1" applyAlignment="1" applyProtection="1">
      <alignment horizontal="justify" vertical="center" wrapText="1"/>
    </xf>
    <xf numFmtId="0" fontId="52" fillId="4" borderId="211" xfId="0" applyFont="1" applyFill="1" applyBorder="1" applyAlignment="1" applyProtection="1">
      <alignment horizontal="justify" vertical="center" wrapText="1"/>
    </xf>
    <xf numFmtId="0" fontId="52" fillId="3" borderId="196" xfId="0" applyFont="1" applyFill="1" applyBorder="1" applyAlignment="1" applyProtection="1">
      <alignment horizontal="left" vertical="center" wrapText="1"/>
    </xf>
    <xf numFmtId="0" fontId="52" fillId="3" borderId="211" xfId="0" applyFont="1" applyFill="1" applyBorder="1" applyAlignment="1" applyProtection="1">
      <alignment horizontal="left" vertical="center" wrapText="1"/>
    </xf>
    <xf numFmtId="0" fontId="64" fillId="4" borderId="196" xfId="0" applyFont="1" applyFill="1" applyBorder="1" applyAlignment="1" applyProtection="1">
      <alignment horizontal="justify" vertical="center" wrapText="1"/>
    </xf>
    <xf numFmtId="0" fontId="64" fillId="4" borderId="211" xfId="0" applyFont="1" applyFill="1" applyBorder="1" applyAlignment="1" applyProtection="1">
      <alignment horizontal="justify" vertical="center" wrapText="1"/>
    </xf>
    <xf numFmtId="0" fontId="56" fillId="4" borderId="0" xfId="0" applyFont="1" applyFill="1" applyAlignment="1" applyProtection="1">
      <alignment horizontal="justify" vertical="center" wrapText="1"/>
    </xf>
    <xf numFmtId="0" fontId="31" fillId="4" borderId="0" xfId="0" applyFont="1" applyFill="1" applyAlignment="1" applyProtection="1">
      <alignment horizontal="justify" vertical="center" wrapText="1"/>
    </xf>
    <xf numFmtId="0" fontId="52" fillId="0" borderId="180" xfId="0" applyFont="1" applyFill="1" applyBorder="1" applyAlignment="1" applyProtection="1">
      <alignment horizontal="center" vertical="center" wrapText="1"/>
    </xf>
    <xf numFmtId="0" fontId="52" fillId="0" borderId="183" xfId="0" applyFont="1" applyFill="1" applyBorder="1" applyAlignment="1" applyProtection="1">
      <alignment horizontal="center" vertical="center" wrapText="1"/>
    </xf>
    <xf numFmtId="0" fontId="52" fillId="0" borderId="186" xfId="0" applyFont="1" applyFill="1" applyBorder="1" applyAlignment="1" applyProtection="1">
      <alignment horizontal="center" vertical="center" wrapText="1"/>
    </xf>
    <xf numFmtId="0" fontId="64" fillId="4" borderId="196" xfId="0" applyFont="1" applyFill="1" applyBorder="1" applyAlignment="1" applyProtection="1">
      <alignment horizontal="justify" vertical="center" wrapText="1"/>
      <protection locked="0"/>
    </xf>
    <xf numFmtId="0" fontId="64" fillId="4" borderId="211" xfId="0" applyFont="1" applyFill="1" applyBorder="1" applyAlignment="1" applyProtection="1">
      <alignment horizontal="justify" vertical="center" wrapText="1"/>
      <protection locked="0"/>
    </xf>
    <xf numFmtId="0" fontId="63" fillId="4" borderId="236" xfId="0" applyFont="1" applyFill="1" applyBorder="1" applyAlignment="1" applyProtection="1">
      <alignment horizontal="justify" vertical="center" wrapText="1"/>
      <protection locked="0"/>
    </xf>
    <xf numFmtId="0" fontId="63" fillId="4" borderId="237" xfId="0" applyFont="1" applyFill="1" applyBorder="1" applyAlignment="1" applyProtection="1">
      <alignment horizontal="justify" vertical="center" wrapText="1"/>
      <protection locked="0"/>
    </xf>
    <xf numFmtId="0" fontId="63" fillId="4" borderId="227" xfId="0" applyFont="1" applyFill="1" applyBorder="1" applyAlignment="1" applyProtection="1">
      <alignment horizontal="justify" vertical="center" wrapText="1"/>
      <protection locked="0"/>
    </xf>
    <xf numFmtId="0" fontId="63" fillId="4" borderId="228" xfId="0" applyFont="1" applyFill="1" applyBorder="1" applyAlignment="1" applyProtection="1">
      <alignment horizontal="justify" vertical="center" wrapText="1"/>
      <protection locked="0"/>
    </xf>
    <xf numFmtId="0" fontId="63" fillId="4" borderId="193" xfId="0" applyFont="1" applyFill="1" applyBorder="1" applyAlignment="1" applyProtection="1">
      <alignment horizontal="justify" vertical="center" wrapText="1"/>
      <protection locked="0"/>
    </xf>
    <xf numFmtId="0" fontId="64" fillId="4" borderId="210" xfId="0" applyFont="1" applyFill="1" applyBorder="1" applyAlignment="1" applyProtection="1">
      <alignment horizontal="justify" vertical="center" wrapText="1"/>
      <protection locked="0"/>
    </xf>
    <xf numFmtId="0" fontId="64" fillId="4" borderId="187" xfId="0" applyFont="1" applyFill="1" applyBorder="1" applyAlignment="1" applyProtection="1">
      <alignment horizontal="justify" vertical="center" wrapText="1"/>
      <protection locked="0"/>
    </xf>
    <xf numFmtId="0" fontId="56" fillId="4" borderId="0" xfId="0" applyFont="1" applyFill="1" applyAlignment="1" applyProtection="1">
      <alignment horizontal="justify" vertical="center" wrapText="1"/>
      <protection locked="0"/>
    </xf>
    <xf numFmtId="0" fontId="53" fillId="4" borderId="168" xfId="0" applyFont="1" applyFill="1" applyBorder="1" applyAlignment="1">
      <alignment horizontal="center" vertical="center" wrapText="1"/>
    </xf>
    <xf numFmtId="0" fontId="53" fillId="4" borderId="175" xfId="0" applyFont="1" applyFill="1" applyBorder="1" applyAlignment="1">
      <alignment horizontal="center" vertical="center" wrapText="1"/>
    </xf>
    <xf numFmtId="0" fontId="53" fillId="4" borderId="169" xfId="0" applyFont="1" applyFill="1" applyBorder="1" applyAlignment="1">
      <alignment horizontal="center" vertical="center" wrapText="1"/>
    </xf>
    <xf numFmtId="0" fontId="52" fillId="0" borderId="210" xfId="0" applyFont="1" applyFill="1" applyBorder="1" applyAlignment="1" applyProtection="1">
      <alignment horizontal="center" vertical="center"/>
      <protection locked="0"/>
    </xf>
    <xf numFmtId="0" fontId="52" fillId="0" borderId="177" xfId="0" applyFont="1" applyFill="1" applyBorder="1" applyAlignment="1" applyProtection="1">
      <alignment horizontal="center" vertical="center"/>
      <protection locked="0"/>
    </xf>
    <xf numFmtId="0" fontId="52" fillId="0" borderId="187" xfId="0" applyFont="1" applyFill="1" applyBorder="1" applyAlignment="1" applyProtection="1">
      <alignment horizontal="center" vertical="center"/>
      <protection locked="0"/>
    </xf>
    <xf numFmtId="0" fontId="52" fillId="0" borderId="206" xfId="0" applyFont="1" applyFill="1" applyBorder="1" applyAlignment="1">
      <alignment horizontal="center" vertical="center"/>
    </xf>
    <xf numFmtId="0" fontId="52" fillId="0" borderId="207" xfId="0" applyFont="1" applyFill="1" applyBorder="1" applyAlignment="1">
      <alignment horizontal="center" vertical="center"/>
    </xf>
    <xf numFmtId="0" fontId="52" fillId="0" borderId="208" xfId="0" applyFont="1" applyFill="1" applyBorder="1" applyAlignment="1">
      <alignment horizontal="center" vertical="center"/>
    </xf>
    <xf numFmtId="0" fontId="52" fillId="0" borderId="206" xfId="0" applyFont="1" applyFill="1" applyBorder="1" applyAlignment="1" applyProtection="1">
      <alignment horizontal="center" vertical="center"/>
      <protection locked="0"/>
    </xf>
    <xf numFmtId="0" fontId="52" fillId="0" borderId="208" xfId="0" applyFont="1" applyFill="1" applyBorder="1" applyAlignment="1" applyProtection="1">
      <alignment horizontal="center" vertical="center"/>
      <protection locked="0"/>
    </xf>
    <xf numFmtId="0" fontId="31" fillId="4" borderId="0" xfId="0" applyFont="1" applyFill="1" applyAlignment="1" applyProtection="1">
      <alignment horizontal="center" vertical="center"/>
    </xf>
    <xf numFmtId="0" fontId="31" fillId="4" borderId="0" xfId="0" applyFont="1" applyFill="1" applyAlignment="1" applyProtection="1">
      <alignment horizontal="left" vertical="center" wrapText="1" indent="1"/>
    </xf>
    <xf numFmtId="0" fontId="52" fillId="4" borderId="0" xfId="0" applyFont="1" applyFill="1" applyAlignment="1" applyProtection="1">
      <alignment horizontal="center" vertical="center"/>
    </xf>
    <xf numFmtId="0" fontId="31" fillId="4" borderId="177" xfId="0" applyFont="1" applyFill="1" applyBorder="1" applyAlignment="1" applyProtection="1">
      <alignment horizontal="left" vertical="center" wrapText="1" indent="1"/>
    </xf>
    <xf numFmtId="0" fontId="63" fillId="0" borderId="209" xfId="0" applyFont="1" applyFill="1" applyBorder="1" applyAlignment="1" applyProtection="1">
      <alignment horizontal="center" vertical="center"/>
    </xf>
    <xf numFmtId="0" fontId="63" fillId="0" borderId="215" xfId="0" applyFont="1" applyFill="1" applyBorder="1" applyAlignment="1" applyProtection="1">
      <alignment horizontal="center" vertical="center"/>
    </xf>
    <xf numFmtId="0" fontId="63" fillId="0" borderId="181" xfId="0" applyFont="1" applyFill="1" applyBorder="1" applyAlignment="1" applyProtection="1">
      <alignment horizontal="center" vertical="center"/>
    </xf>
    <xf numFmtId="0" fontId="52" fillId="0" borderId="206" xfId="0" applyFont="1" applyFill="1" applyBorder="1" applyAlignment="1" applyProtection="1">
      <alignment horizontal="center" vertical="center"/>
    </xf>
    <xf numFmtId="0" fontId="52" fillId="0" borderId="208" xfId="0" applyFont="1" applyFill="1" applyBorder="1" applyAlignment="1" applyProtection="1">
      <alignment horizontal="center" vertical="center"/>
    </xf>
    <xf numFmtId="0" fontId="52" fillId="0" borderId="180" xfId="0" applyFont="1" applyFill="1" applyBorder="1" applyAlignment="1" applyProtection="1">
      <alignment horizontal="center" vertical="center"/>
    </xf>
    <xf numFmtId="0" fontId="52" fillId="0" borderId="186" xfId="0" applyFont="1" applyFill="1" applyBorder="1" applyAlignment="1" applyProtection="1">
      <alignment horizontal="center" vertical="center"/>
    </xf>
    <xf numFmtId="0" fontId="63" fillId="0" borderId="180" xfId="0" applyFont="1" applyFill="1" applyBorder="1" applyAlignment="1" applyProtection="1">
      <alignment horizontal="center" vertical="center" wrapText="1"/>
    </xf>
    <xf numFmtId="0" fontId="63" fillId="0" borderId="186" xfId="0" applyFont="1" applyFill="1" applyBorder="1" applyAlignment="1" applyProtection="1">
      <alignment horizontal="center" vertical="center" wrapText="1"/>
    </xf>
    <xf numFmtId="0" fontId="63" fillId="0" borderId="180" xfId="0" applyFont="1" applyFill="1" applyBorder="1" applyAlignment="1" applyProtection="1">
      <alignment horizontal="center" vertical="center"/>
    </xf>
    <xf numFmtId="0" fontId="63" fillId="0" borderId="186" xfId="0" applyFont="1" applyFill="1" applyBorder="1" applyAlignment="1" applyProtection="1">
      <alignment horizontal="center" vertical="center"/>
    </xf>
    <xf numFmtId="0" fontId="52" fillId="0" borderId="216" xfId="0" applyFont="1" applyFill="1" applyBorder="1" applyAlignment="1" applyProtection="1">
      <alignment horizontal="center" vertical="center"/>
      <protection locked="0"/>
    </xf>
    <xf numFmtId="0" fontId="52" fillId="0" borderId="0" xfId="0" applyFont="1" applyFill="1" applyBorder="1" applyAlignment="1" applyProtection="1">
      <alignment horizontal="center" vertical="center"/>
      <protection locked="0"/>
    </xf>
    <xf numFmtId="0" fontId="52" fillId="0" borderId="184" xfId="0" applyFont="1" applyFill="1" applyBorder="1" applyAlignment="1" applyProtection="1">
      <alignment horizontal="center" vertical="center"/>
      <protection locked="0"/>
    </xf>
    <xf numFmtId="0" fontId="52" fillId="0" borderId="216" xfId="0" applyFont="1" applyFill="1" applyBorder="1" applyAlignment="1" applyProtection="1">
      <alignment horizontal="center" vertical="center"/>
    </xf>
    <xf numFmtId="0" fontId="52" fillId="0" borderId="184" xfId="0" applyFont="1" applyFill="1" applyBorder="1" applyAlignment="1" applyProtection="1">
      <alignment horizontal="center" vertical="center"/>
    </xf>
    <xf numFmtId="0" fontId="52" fillId="0" borderId="210" xfId="0" applyFont="1" applyFill="1" applyBorder="1" applyAlignment="1" applyProtection="1">
      <alignment horizontal="center" vertical="center"/>
    </xf>
    <xf numFmtId="0" fontId="52" fillId="0" borderId="187" xfId="0" applyFont="1" applyFill="1" applyBorder="1" applyAlignment="1" applyProtection="1">
      <alignment horizontal="center" vertical="center"/>
    </xf>
    <xf numFmtId="0" fontId="52" fillId="0" borderId="209" xfId="0" applyFont="1" applyFill="1" applyBorder="1" applyAlignment="1" applyProtection="1">
      <alignment vertical="center"/>
    </xf>
    <xf numFmtId="0" fontId="52" fillId="0" borderId="215" xfId="0" applyFont="1" applyFill="1" applyBorder="1" applyAlignment="1" applyProtection="1">
      <alignment vertical="center"/>
    </xf>
    <xf numFmtId="0" fontId="52" fillId="0" borderId="181" xfId="0" applyFont="1" applyFill="1" applyBorder="1" applyAlignment="1" applyProtection="1">
      <alignment vertical="center"/>
    </xf>
    <xf numFmtId="0" fontId="52" fillId="0" borderId="216" xfId="0" applyFont="1" applyFill="1" applyBorder="1" applyAlignment="1" applyProtection="1">
      <alignment vertical="center"/>
    </xf>
    <xf numFmtId="0" fontId="52" fillId="0" borderId="0" xfId="0" applyFont="1" applyFill="1" applyBorder="1" applyAlignment="1" applyProtection="1">
      <alignment vertical="center"/>
    </xf>
    <xf numFmtId="0" fontId="52" fillId="0" borderId="184" xfId="0" applyFont="1" applyFill="1" applyBorder="1" applyAlignment="1" applyProtection="1">
      <alignment vertical="center"/>
    </xf>
    <xf numFmtId="0" fontId="52" fillId="0" borderId="210" xfId="0" applyFont="1" applyFill="1" applyBorder="1" applyAlignment="1" applyProtection="1">
      <alignment vertical="center"/>
    </xf>
    <xf numFmtId="0" fontId="52" fillId="0" borderId="177" xfId="0" applyFont="1" applyFill="1" applyBorder="1" applyAlignment="1" applyProtection="1">
      <alignment vertical="center"/>
    </xf>
    <xf numFmtId="0" fontId="52" fillId="0" borderId="187" xfId="0" applyFont="1" applyFill="1" applyBorder="1" applyAlignment="1" applyProtection="1">
      <alignment vertical="center"/>
    </xf>
    <xf numFmtId="0" fontId="52" fillId="0" borderId="183" xfId="0" applyFont="1" applyFill="1" applyBorder="1" applyAlignment="1" applyProtection="1">
      <alignment horizontal="center" vertical="center"/>
    </xf>
    <xf numFmtId="0" fontId="52" fillId="8" borderId="206" xfId="0" applyFont="1" applyFill="1" applyBorder="1" applyAlignment="1" applyProtection="1">
      <alignment vertical="center"/>
    </xf>
    <xf numFmtId="0" fontId="52" fillId="8" borderId="207" xfId="0" applyFont="1" applyFill="1" applyBorder="1" applyAlignment="1" applyProtection="1">
      <alignment vertical="center"/>
    </xf>
    <xf numFmtId="0" fontId="52" fillId="9" borderId="206" xfId="0" applyFont="1" applyFill="1" applyBorder="1" applyAlignment="1" applyProtection="1">
      <alignment vertical="center"/>
    </xf>
    <xf numFmtId="0" fontId="52" fillId="9" borderId="207" xfId="0" applyFont="1" applyFill="1" applyBorder="1" applyAlignment="1" applyProtection="1">
      <alignment vertical="center"/>
    </xf>
    <xf numFmtId="0" fontId="52" fillId="10" borderId="207" xfId="0" applyFont="1" applyFill="1" applyBorder="1" applyAlignment="1" applyProtection="1">
      <alignment vertical="center"/>
    </xf>
    <xf numFmtId="0" fontId="31" fillId="4" borderId="215" xfId="0" applyFont="1" applyFill="1" applyBorder="1" applyAlignment="1" applyProtection="1">
      <alignment horizontal="justify" vertical="center" wrapText="1"/>
    </xf>
    <xf numFmtId="0" fontId="52" fillId="9" borderId="210" xfId="0" applyFont="1" applyFill="1" applyBorder="1" applyAlignment="1" applyProtection="1">
      <alignment vertical="center"/>
    </xf>
    <xf numFmtId="0" fontId="52" fillId="9" borderId="177" xfId="0" applyFont="1" applyFill="1" applyBorder="1" applyAlignment="1" applyProtection="1">
      <alignment vertical="center"/>
    </xf>
    <xf numFmtId="0" fontId="52" fillId="8" borderId="208" xfId="0" applyFont="1" applyFill="1" applyBorder="1" applyAlignment="1" applyProtection="1">
      <alignment vertical="center"/>
    </xf>
    <xf numFmtId="0" fontId="63" fillId="9" borderId="206" xfId="0" applyFont="1" applyFill="1" applyBorder="1" applyAlignment="1" applyProtection="1">
      <alignment vertical="center"/>
    </xf>
    <xf numFmtId="0" fontId="63" fillId="9" borderId="207" xfId="0" applyFont="1" applyFill="1" applyBorder="1" applyAlignment="1" applyProtection="1">
      <alignment vertical="center"/>
    </xf>
    <xf numFmtId="0" fontId="63" fillId="9" borderId="208" xfId="0" applyFont="1" applyFill="1" applyBorder="1" applyAlignment="1" applyProtection="1">
      <alignment vertical="center"/>
    </xf>
  </cellXfs>
  <cellStyles count="125">
    <cellStyle name="=C:\WINNT\SYSTEM32\COMMAND.COM" xfId="4"/>
    <cellStyle name="Euro" xfId="5"/>
    <cellStyle name="Euro 2" xfId="6"/>
    <cellStyle name="Millares" xfId="1" builtinId="3"/>
    <cellStyle name="Millares 10" xfId="108"/>
    <cellStyle name="Millares 2" xfId="7"/>
    <cellStyle name="Millares 2 2" xfId="8"/>
    <cellStyle name="Millares 2 3" xfId="40"/>
    <cellStyle name="Millares 2 4" xfId="44"/>
    <cellStyle name="Millares 2 5" xfId="45"/>
    <cellStyle name="Millares 2 7" xfId="46"/>
    <cellStyle name="Millares 3" xfId="9"/>
    <cellStyle name="Millares 3 10" xfId="104"/>
    <cellStyle name="Millares 3 2" xfId="10"/>
    <cellStyle name="Millares 3 2 2" xfId="47"/>
    <cellStyle name="Millares 3 3" xfId="48"/>
    <cellStyle name="Millares 3 4" xfId="49"/>
    <cellStyle name="Millares 4" xfId="11"/>
    <cellStyle name="Millares 5" xfId="109"/>
    <cellStyle name="Millares 6" xfId="110"/>
    <cellStyle name="Millares 7" xfId="111"/>
    <cellStyle name="Millares 8" xfId="50"/>
    <cellStyle name="Millares 9" xfId="112"/>
    <cellStyle name="Moneda 2" xfId="12"/>
    <cellStyle name="Moneda 3" xfId="13"/>
    <cellStyle name="Moneda 4" xfId="14"/>
    <cellStyle name="Moneda 5" xfId="113"/>
    <cellStyle name="Moneda 6" xfId="114"/>
    <cellStyle name="Moneda 7" xfId="115"/>
    <cellStyle name="Normal" xfId="0" builtinId="0"/>
    <cellStyle name="Normal 1" xfId="15"/>
    <cellStyle name="Normal 10" xfId="16"/>
    <cellStyle name="Normal 10 10 2" xfId="51"/>
    <cellStyle name="Normal 10 2" xfId="52"/>
    <cellStyle name="Normal 11" xfId="17"/>
    <cellStyle name="Normal 11 10" xfId="53"/>
    <cellStyle name="Normal 11 10 2" xfId="54"/>
    <cellStyle name="Normal 11 2 2" xfId="55"/>
    <cellStyle name="Normal 11_FOMATO INVENTARIOS ENTREGA-RECEPCION 2009" xfId="56"/>
    <cellStyle name="Normal 12" xfId="2"/>
    <cellStyle name="Normal 12 4" xfId="57"/>
    <cellStyle name="Normal 13" xfId="3"/>
    <cellStyle name="Normal 13 10" xfId="58"/>
    <cellStyle name="Normal 13 2" xfId="59"/>
    <cellStyle name="Normal 13 3" xfId="60"/>
    <cellStyle name="Normal 14" xfId="39"/>
    <cellStyle name="Normal 14 2" xfId="61"/>
    <cellStyle name="Normal 15" xfId="62"/>
    <cellStyle name="Normal 16" xfId="63"/>
    <cellStyle name="Normal 16 2" xfId="64"/>
    <cellStyle name="Normal 16 3" xfId="65"/>
    <cellStyle name="Normal 17" xfId="66"/>
    <cellStyle name="Normal 18" xfId="67"/>
    <cellStyle name="Normal 19" xfId="116"/>
    <cellStyle name="Normal 19 2" xfId="68"/>
    <cellStyle name="Normal 19 3" xfId="69"/>
    <cellStyle name="Normal 19 3 3" xfId="70"/>
    <cellStyle name="Normal 2" xfId="18"/>
    <cellStyle name="Normal 2 10" xfId="71"/>
    <cellStyle name="Normal 2 11" xfId="72"/>
    <cellStyle name="Normal 2 12" xfId="73"/>
    <cellStyle name="Normal 2 13" xfId="74"/>
    <cellStyle name="Normal 2 14" xfId="75"/>
    <cellStyle name="Normal 2 2" xfId="19"/>
    <cellStyle name="Normal 2 2 2" xfId="20"/>
    <cellStyle name="Normal 2 23 2" xfId="76"/>
    <cellStyle name="Normal 2 27" xfId="77"/>
    <cellStyle name="Normal 2 3" xfId="21"/>
    <cellStyle name="Normal 2 3 2" xfId="22"/>
    <cellStyle name="Normal 2 3 3" xfId="23"/>
    <cellStyle name="Normal 2 4" xfId="24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117"/>
    <cellStyle name="Normal 24" xfId="118"/>
    <cellStyle name="Normal 26" xfId="87"/>
    <cellStyle name="Normal 3" xfId="25"/>
    <cellStyle name="Normal 3 2" xfId="41"/>
    <cellStyle name="Normal 3 2 2" xfId="103"/>
    <cellStyle name="Normal 3 3 4" xfId="88"/>
    <cellStyle name="Normal 4" xfId="26"/>
    <cellStyle name="Normal 4 10" xfId="89"/>
    <cellStyle name="Normal 4 2" xfId="27"/>
    <cellStyle name="Normal 4 2 2" xfId="28"/>
    <cellStyle name="Normal 4 2 3" xfId="29"/>
    <cellStyle name="Normal 4 2 4" xfId="30"/>
    <cellStyle name="Normal 4 2 5" xfId="119"/>
    <cellStyle name="Normal 4 2 6" xfId="120"/>
    <cellStyle name="Normal 4 2 7" xfId="121"/>
    <cellStyle name="Normal 4 3" xfId="43"/>
    <cellStyle name="Normal 4_cuentaPublica2013" xfId="90"/>
    <cellStyle name="Normal 5" xfId="31"/>
    <cellStyle name="Normal 5 2" xfId="91"/>
    <cellStyle name="Normal 6" xfId="32"/>
    <cellStyle name="Normal 6 10 2" xfId="92"/>
    <cellStyle name="Normal 6 2" xfId="33"/>
    <cellStyle name="Normal 6 3" xfId="93"/>
    <cellStyle name="Normal 6 4" xfId="94"/>
    <cellStyle name="Normal 66 2" xfId="105"/>
    <cellStyle name="Normal 7" xfId="34"/>
    <cellStyle name="Normal 7 2" xfId="42"/>
    <cellStyle name="Normal 7 2 2" xfId="122"/>
    <cellStyle name="Normal 7 3" xfId="95"/>
    <cellStyle name="Normal 7 4" xfId="106"/>
    <cellStyle name="Normal 70" xfId="107"/>
    <cellStyle name="Normal 8" xfId="35"/>
    <cellStyle name="Normal 8 2" xfId="96"/>
    <cellStyle name="Normal 9" xfId="36"/>
    <cellStyle name="Normal 9 2" xfId="97"/>
    <cellStyle name="Porcentaje 2" xfId="37"/>
    <cellStyle name="Porcentaje 3" xfId="98"/>
    <cellStyle name="Porcentual 2" xfId="38"/>
    <cellStyle name="Porcentual 2 2" xfId="99"/>
    <cellStyle name="Porcentual 2 3" xfId="100"/>
    <cellStyle name="Porcentual 2 4" xfId="101"/>
    <cellStyle name="Porcentual 3" xfId="123"/>
    <cellStyle name="Porcentual 4" xfId="124"/>
    <cellStyle name="Porcentual 8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1385888</xdr:colOff>
      <xdr:row>2</xdr:row>
      <xdr:rowOff>191558</xdr:rowOff>
    </xdr:from>
    <xdr:to>
      <xdr:col>2</xdr:col>
      <xdr:colOff>3748088</xdr:colOff>
      <xdr:row>2</xdr:row>
      <xdr:rowOff>201083</xdr:rowOff>
    </xdr:to>
    <xdr:cxnSp macro="">
      <xdr:nvCxnSpPr>
        <xdr:cNvPr id="2" name="17 Conector recto"/>
        <xdr:cNvCxnSpPr>
          <a:cxnSpLocks noChangeShapeType="1"/>
        </xdr:cNvCxnSpPr>
      </xdr:nvCxnSpPr>
      <xdr:spPr bwMode="auto">
        <a:xfrm>
          <a:off x="2195513" y="734483"/>
          <a:ext cx="23622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93639</xdr:colOff>
      <xdr:row>1</xdr:row>
      <xdr:rowOff>88900</xdr:rowOff>
    </xdr:from>
    <xdr:to>
      <xdr:col>1</xdr:col>
      <xdr:colOff>628650</xdr:colOff>
      <xdr:row>2</xdr:row>
      <xdr:rowOff>157186</xdr:rowOff>
    </xdr:to>
    <xdr:pic>
      <xdr:nvPicPr>
        <xdr:cNvPr id="4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9" y="165100"/>
          <a:ext cx="535011" cy="535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155</xdr:row>
      <xdr:rowOff>95249</xdr:rowOff>
    </xdr:from>
    <xdr:to>
      <xdr:col>11</xdr:col>
      <xdr:colOff>180948</xdr:colOff>
      <xdr:row>162</xdr:row>
      <xdr:rowOff>171450</xdr:rowOff>
    </xdr:to>
    <xdr:grpSp>
      <xdr:nvGrpSpPr>
        <xdr:cNvPr id="5" name="Group 18"/>
        <xdr:cNvGrpSpPr>
          <a:grpSpLocks/>
        </xdr:cNvGrpSpPr>
      </xdr:nvGrpSpPr>
      <xdr:grpSpPr bwMode="auto">
        <a:xfrm>
          <a:off x="57150" y="30327599"/>
          <a:ext cx="17135448" cy="1409701"/>
          <a:chOff x="13" y="854"/>
          <a:chExt cx="729" cy="57"/>
        </a:xfrm>
      </xdr:grpSpPr>
      <xdr:sp macro="" textlink="">
        <xdr:nvSpPr>
          <xdr:cNvPr id="6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20"/>
          <xdr:cNvSpPr txBox="1">
            <a:spLocks noChangeArrowheads="1"/>
          </xdr:cNvSpPr>
        </xdr:nvSpPr>
        <xdr:spPr bwMode="auto">
          <a:xfrm>
            <a:off x="383" y="857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21"/>
          <xdr:cNvSpPr txBox="1">
            <a:spLocks noChangeArrowheads="1"/>
          </xdr:cNvSpPr>
        </xdr:nvSpPr>
        <xdr:spPr bwMode="auto">
          <a:xfrm>
            <a:off x="206" y="857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Text Box 22"/>
          <xdr:cNvSpPr txBox="1">
            <a:spLocks noChangeArrowheads="1"/>
          </xdr:cNvSpPr>
        </xdr:nvSpPr>
        <xdr:spPr bwMode="auto">
          <a:xfrm>
            <a:off x="564" y="857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1</xdr:row>
      <xdr:rowOff>47625</xdr:rowOff>
    </xdr:from>
    <xdr:to>
      <xdr:col>2</xdr:col>
      <xdr:colOff>976312</xdr:colOff>
      <xdr:row>5</xdr:row>
      <xdr:rowOff>83343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79" y="250031"/>
          <a:ext cx="928689" cy="928687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83</xdr:row>
      <xdr:rowOff>171450</xdr:rowOff>
    </xdr:from>
    <xdr:to>
      <xdr:col>12</xdr:col>
      <xdr:colOff>132859</xdr:colOff>
      <xdr:row>87</xdr:row>
      <xdr:rowOff>175022</xdr:rowOff>
    </xdr:to>
    <xdr:grpSp>
      <xdr:nvGrpSpPr>
        <xdr:cNvPr id="24" name="Group 17"/>
        <xdr:cNvGrpSpPr>
          <a:grpSpLocks/>
        </xdr:cNvGrpSpPr>
      </xdr:nvGrpSpPr>
      <xdr:grpSpPr bwMode="auto">
        <a:xfrm>
          <a:off x="153458" y="18110200"/>
          <a:ext cx="16489401" cy="765572"/>
          <a:chOff x="11" y="852"/>
          <a:chExt cx="1087" cy="27"/>
        </a:xfrm>
      </xdr:grpSpPr>
      <xdr:sp macro="" textlink="">
        <xdr:nvSpPr>
          <xdr:cNvPr id="25" name="Text Box 18"/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IVÁN DE JESÚS ESQUER CRUZ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26" name="Text Box 19"/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PROFR IVÁN GÓMEZ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GÓMEZ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SECRETARIO</a:t>
            </a:r>
          </a:p>
        </xdr:txBody>
      </xdr:sp>
      <xdr:sp macro="" textlink="">
        <xdr:nvSpPr>
          <xdr:cNvPr id="27" name="Text Box 20"/>
          <xdr:cNvSpPr txBox="1">
            <a:spLocks noChangeArrowheads="1"/>
          </xdr:cNvSpPr>
        </xdr:nvSpPr>
        <xdr:spPr bwMode="auto">
          <a:xfrm>
            <a:off x="326" y="854"/>
            <a:ext cx="208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LIC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VIOLETA CRUZ SÁNCHEZ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SÍNDICO</a:t>
            </a:r>
            <a:r>
              <a:rPr lang="es-ES" sz="800" b="0" i="0" strike="noStrike" baseline="0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 MUNICIPAL</a:t>
            </a:r>
            <a:endParaRPr lang="es-ES" sz="800" b="0" i="0" strike="noStrik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8" name="Text Box 21"/>
          <xdr:cNvSpPr txBox="1">
            <a:spLocks noChangeArrowheads="1"/>
          </xdr:cNvSpPr>
        </xdr:nvSpPr>
        <xdr:spPr bwMode="auto">
          <a:xfrm>
            <a:off x="888" y="855"/>
            <a:ext cx="21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DRA. EN A. MARÍA TERESA GARDUÑO MANJARREZ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TESORERO MUNICIPAL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</xdr:col>
      <xdr:colOff>148167</xdr:colOff>
      <xdr:row>1</xdr:row>
      <xdr:rowOff>137584</xdr:rowOff>
    </xdr:from>
    <xdr:to>
      <xdr:col>2</xdr:col>
      <xdr:colOff>899584</xdr:colOff>
      <xdr:row>5</xdr:row>
      <xdr:rowOff>0</xdr:rowOff>
    </xdr:to>
    <xdr:pic>
      <xdr:nvPicPr>
        <xdr:cNvPr id="30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38667"/>
          <a:ext cx="751417" cy="75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123263</xdr:colOff>
      <xdr:row>2</xdr:row>
      <xdr:rowOff>145676</xdr:rowOff>
    </xdr:from>
    <xdr:to>
      <xdr:col>1</xdr:col>
      <xdr:colOff>1053352</xdr:colOff>
      <xdr:row>6</xdr:row>
      <xdr:rowOff>112059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2" y="280147"/>
          <a:ext cx="930089" cy="930088"/>
        </a:xfrm>
        <a:prstGeom prst="rect">
          <a:avLst/>
        </a:prstGeom>
      </xdr:spPr>
    </xdr:pic>
    <xdr:clientData/>
  </xdr:twoCellAnchor>
  <xdr:twoCellAnchor>
    <xdr:from>
      <xdr:col>1</xdr:col>
      <xdr:colOff>201706</xdr:colOff>
      <xdr:row>3</xdr:row>
      <xdr:rowOff>0</xdr:rowOff>
    </xdr:from>
    <xdr:to>
      <xdr:col>1</xdr:col>
      <xdr:colOff>953123</xdr:colOff>
      <xdr:row>6</xdr:row>
      <xdr:rowOff>11828</xdr:rowOff>
    </xdr:to>
    <xdr:pic>
      <xdr:nvPicPr>
        <xdr:cNvPr id="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358588"/>
          <a:ext cx="751417" cy="75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2073088</xdr:colOff>
      <xdr:row>68</xdr:row>
      <xdr:rowOff>171450</xdr:rowOff>
    </xdr:from>
    <xdr:to>
      <xdr:col>27</xdr:col>
      <xdr:colOff>481853</xdr:colOff>
      <xdr:row>74</xdr:row>
      <xdr:rowOff>44824</xdr:rowOff>
    </xdr:to>
    <xdr:grpSp>
      <xdr:nvGrpSpPr>
        <xdr:cNvPr id="20" name="Group 17"/>
        <xdr:cNvGrpSpPr>
          <a:grpSpLocks/>
        </xdr:cNvGrpSpPr>
      </xdr:nvGrpSpPr>
      <xdr:grpSpPr bwMode="auto">
        <a:xfrm>
          <a:off x="2129117" y="12834097"/>
          <a:ext cx="28608618" cy="1016374"/>
          <a:chOff x="11" y="852"/>
          <a:chExt cx="1087" cy="27"/>
        </a:xfrm>
      </xdr:grpSpPr>
      <xdr:sp macro="" textlink="">
        <xdr:nvSpPr>
          <xdr:cNvPr id="21" name="Text Box 18"/>
          <xdr:cNvSpPr txBox="1">
            <a:spLocks noChangeArrowheads="1"/>
          </xdr:cNvSpPr>
        </xdr:nvSpPr>
        <xdr:spPr bwMode="auto">
          <a:xfrm>
            <a:off x="11" y="852"/>
            <a:ext cx="2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IVÁN DE JESÚS ESQUER CRUZ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22" name="Text Box 19"/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PROFR IVÁN GÓMEZ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GÓMEZ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SECRETARIO</a:t>
            </a:r>
          </a:p>
        </xdr:txBody>
      </xdr:sp>
      <xdr:sp macro="" textlink="">
        <xdr:nvSpPr>
          <xdr:cNvPr id="23" name="Text Box 20"/>
          <xdr:cNvSpPr txBox="1">
            <a:spLocks noChangeArrowheads="1"/>
          </xdr:cNvSpPr>
        </xdr:nvSpPr>
        <xdr:spPr bwMode="auto">
          <a:xfrm>
            <a:off x="326" y="854"/>
            <a:ext cx="208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LIC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VIOLETA CRUZ SÁNCHEZ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SÍNDICO</a:t>
            </a:r>
            <a:r>
              <a:rPr lang="es-ES" sz="800" b="0" i="0" strike="noStrike" baseline="0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 MUNICIPAL</a:t>
            </a:r>
            <a:endParaRPr lang="es-ES" sz="800" b="0" i="0" strike="noStrik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4" name="Text Box 21"/>
          <xdr:cNvSpPr txBox="1">
            <a:spLocks noChangeArrowheads="1"/>
          </xdr:cNvSpPr>
        </xdr:nvSpPr>
        <xdr:spPr bwMode="auto">
          <a:xfrm>
            <a:off x="888" y="855"/>
            <a:ext cx="21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DRA. EN A. MARÍA TERESA GARDUÑO MANJARREZ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TESORERO MUNICIPAL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4</xdr:row>
      <xdr:rowOff>238125</xdr:rowOff>
    </xdr:from>
    <xdr:to>
      <xdr:col>2</xdr:col>
      <xdr:colOff>3076575</xdr:colOff>
      <xdr:row>4</xdr:row>
      <xdr:rowOff>238125</xdr:rowOff>
    </xdr:to>
    <xdr:cxnSp macro="">
      <xdr:nvCxnSpPr>
        <xdr:cNvPr id="2" name="17 Conector recto"/>
        <xdr:cNvCxnSpPr>
          <a:cxnSpLocks noChangeShapeType="1"/>
        </xdr:cNvCxnSpPr>
      </xdr:nvCxnSpPr>
      <xdr:spPr bwMode="auto">
        <a:xfrm>
          <a:off x="1495425" y="1076325"/>
          <a:ext cx="2362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38100</xdr:colOff>
      <xdr:row>1</xdr:row>
      <xdr:rowOff>47626</xdr:rowOff>
    </xdr:from>
    <xdr:to>
      <xdr:col>2</xdr:col>
      <xdr:colOff>55575</xdr:colOff>
      <xdr:row>4</xdr:row>
      <xdr:rowOff>17475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6"/>
          <a:ext cx="712800" cy="712799"/>
        </a:xfrm>
        <a:prstGeom prst="rect">
          <a:avLst/>
        </a:prstGeom>
      </xdr:spPr>
    </xdr:pic>
    <xdr:clientData/>
  </xdr:twoCellAnchor>
  <xdr:twoCellAnchor>
    <xdr:from>
      <xdr:col>1</xdr:col>
      <xdr:colOff>21166</xdr:colOff>
      <xdr:row>1</xdr:row>
      <xdr:rowOff>21167</xdr:rowOff>
    </xdr:from>
    <xdr:to>
      <xdr:col>2</xdr:col>
      <xdr:colOff>105833</xdr:colOff>
      <xdr:row>4</xdr:row>
      <xdr:rowOff>42333</xdr:rowOff>
    </xdr:to>
    <xdr:pic>
      <xdr:nvPicPr>
        <xdr:cNvPr id="11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16417"/>
          <a:ext cx="783167" cy="75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77</xdr:row>
      <xdr:rowOff>58034</xdr:rowOff>
    </xdr:from>
    <xdr:to>
      <xdr:col>16</xdr:col>
      <xdr:colOff>941917</xdr:colOff>
      <xdr:row>80</xdr:row>
      <xdr:rowOff>74084</xdr:rowOff>
    </xdr:to>
    <xdr:grpSp>
      <xdr:nvGrpSpPr>
        <xdr:cNvPr id="17" name="Group 17"/>
        <xdr:cNvGrpSpPr>
          <a:grpSpLocks/>
        </xdr:cNvGrpSpPr>
      </xdr:nvGrpSpPr>
      <xdr:grpSpPr bwMode="auto">
        <a:xfrm>
          <a:off x="830792" y="14800617"/>
          <a:ext cx="18504958" cy="587550"/>
          <a:chOff x="11" y="848"/>
          <a:chExt cx="1083" cy="23"/>
        </a:xfrm>
      </xdr:grpSpPr>
      <xdr:sp macro="" textlink="">
        <xdr:nvSpPr>
          <xdr:cNvPr id="18" name="Text Box 18"/>
          <xdr:cNvSpPr txBox="1">
            <a:spLocks noChangeArrowheads="1"/>
          </xdr:cNvSpPr>
        </xdr:nvSpPr>
        <xdr:spPr bwMode="auto">
          <a:xfrm>
            <a:off x="11" y="852"/>
            <a:ext cx="212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IVÁN DE JESÚS ESQUER CRUZ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19" name="Text Box 19"/>
          <xdr:cNvSpPr txBox="1">
            <a:spLocks noChangeArrowheads="1"/>
          </xdr:cNvSpPr>
        </xdr:nvSpPr>
        <xdr:spPr bwMode="auto">
          <a:xfrm>
            <a:off x="604" y="850"/>
            <a:ext cx="20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PROFR IVÁN GÓMEZ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GÓMEZ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SECRETARIO</a:t>
            </a:r>
          </a:p>
        </xdr:txBody>
      </xdr:sp>
      <xdr:sp macro="" textlink="">
        <xdr:nvSpPr>
          <xdr:cNvPr id="20" name="Text Box 20"/>
          <xdr:cNvSpPr txBox="1">
            <a:spLocks noChangeArrowheads="1"/>
          </xdr:cNvSpPr>
        </xdr:nvSpPr>
        <xdr:spPr bwMode="auto">
          <a:xfrm>
            <a:off x="326" y="854"/>
            <a:ext cx="208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LIC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VIOLETA CRUZ SÁNCHEZ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SÍNDICO</a:t>
            </a:r>
            <a:r>
              <a:rPr lang="es-ES" sz="800" b="0" i="0" strike="noStrike" baseline="0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 MUNICIPAL</a:t>
            </a:r>
            <a:endParaRPr lang="es-ES" sz="800" b="0" i="0" strike="noStrik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1" name="Text Box 21"/>
          <xdr:cNvSpPr txBox="1">
            <a:spLocks noChangeArrowheads="1"/>
          </xdr:cNvSpPr>
        </xdr:nvSpPr>
        <xdr:spPr bwMode="auto">
          <a:xfrm>
            <a:off x="884" y="848"/>
            <a:ext cx="21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DRA. EN A. MARÍA TERESA GARDUÑO MANJARREZ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TESORERO MUNICIPAL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38101</xdr:rowOff>
    </xdr:from>
    <xdr:to>
      <xdr:col>2</xdr:col>
      <xdr:colOff>475725</xdr:colOff>
      <xdr:row>3</xdr:row>
      <xdr:rowOff>219601</xdr:rowOff>
    </xdr:to>
    <xdr:pic>
      <xdr:nvPicPr>
        <xdr:cNvPr id="3" name="2 Imagen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1"/>
          <a:ext cx="694800" cy="6768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</xdr:row>
      <xdr:rowOff>19049</xdr:rowOff>
    </xdr:from>
    <xdr:to>
      <xdr:col>2</xdr:col>
      <xdr:colOff>535517</xdr:colOff>
      <xdr:row>3</xdr:row>
      <xdr:rowOff>228600</xdr:rowOff>
    </xdr:to>
    <xdr:pic>
      <xdr:nvPicPr>
        <xdr:cNvPr id="4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49"/>
          <a:ext cx="745067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390071</xdr:colOff>
      <xdr:row>92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8381546" y="1284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23812</xdr:colOff>
      <xdr:row>1</xdr:row>
      <xdr:rowOff>23814</xdr:rowOff>
    </xdr:from>
    <xdr:to>
      <xdr:col>1</xdr:col>
      <xdr:colOff>809625</xdr:colOff>
      <xdr:row>4</xdr:row>
      <xdr:rowOff>123825</xdr:rowOff>
    </xdr:to>
    <xdr:pic>
      <xdr:nvPicPr>
        <xdr:cNvPr id="7" name="6 Imagen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19064"/>
          <a:ext cx="785813" cy="500061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</xdr:row>
      <xdr:rowOff>28575</xdr:rowOff>
    </xdr:from>
    <xdr:to>
      <xdr:col>1</xdr:col>
      <xdr:colOff>828676</xdr:colOff>
      <xdr:row>4</xdr:row>
      <xdr:rowOff>123825</xdr:rowOff>
    </xdr:to>
    <xdr:pic>
      <xdr:nvPicPr>
        <xdr:cNvPr id="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3825"/>
          <a:ext cx="790576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95251</xdr:colOff>
      <xdr:row>86</xdr:row>
      <xdr:rowOff>171450</xdr:rowOff>
    </xdr:from>
    <xdr:to>
      <xdr:col>7</xdr:col>
      <xdr:colOff>63921</xdr:colOff>
      <xdr:row>90</xdr:row>
      <xdr:rowOff>175022</xdr:rowOff>
    </xdr:to>
    <xdr:grpSp>
      <xdr:nvGrpSpPr>
        <xdr:cNvPr id="9" name="Group 17"/>
        <xdr:cNvGrpSpPr>
          <a:grpSpLocks/>
        </xdr:cNvGrpSpPr>
      </xdr:nvGrpSpPr>
      <xdr:grpSpPr bwMode="auto">
        <a:xfrm>
          <a:off x="190501" y="20316825"/>
          <a:ext cx="10036595" cy="765572"/>
          <a:chOff x="11" y="852"/>
          <a:chExt cx="784" cy="27"/>
        </a:xfrm>
      </xdr:grpSpPr>
      <xdr:sp macro="" textlink="">
        <xdr:nvSpPr>
          <xdr:cNvPr id="10" name="Text Box 18"/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IVÁN DE JESÚS ESQUER CRUZ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3" y="855"/>
            <a:ext cx="16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PROFR IVÁN GÓMEZ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GÓMEZ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SECRETARIO</a:t>
            </a:r>
          </a:p>
        </xdr:txBody>
      </xdr:sp>
      <xdr:sp macro="" textlink="">
        <xdr:nvSpPr>
          <xdr:cNvPr id="12" name="Text Box 20"/>
          <xdr:cNvSpPr txBox="1">
            <a:spLocks noChangeArrowheads="1"/>
          </xdr:cNvSpPr>
        </xdr:nvSpPr>
        <xdr:spPr bwMode="auto">
          <a:xfrm>
            <a:off x="194" y="854"/>
            <a:ext cx="25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LIC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VIOLETA CRUZ SÁNCHEZ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SÍNDICO</a:t>
            </a:r>
            <a:r>
              <a:rPr lang="es-ES" sz="800" b="0" i="0" strike="noStrike" baseline="0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 MUNICIPAL</a:t>
            </a:r>
            <a:endParaRPr lang="es-ES" sz="800" b="0" i="0" strike="noStrik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3" name="Text Box 21"/>
          <xdr:cNvSpPr txBox="1">
            <a:spLocks noChangeArrowheads="1"/>
          </xdr:cNvSpPr>
        </xdr:nvSpPr>
        <xdr:spPr bwMode="auto">
          <a:xfrm>
            <a:off x="553" y="855"/>
            <a:ext cx="24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DRA. EN A. MARÍA TERESA GARDUÑO MANJARREZ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TESORERO MUNICIPAL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38100</xdr:rowOff>
    </xdr:from>
    <xdr:to>
      <xdr:col>2</xdr:col>
      <xdr:colOff>104775</xdr:colOff>
      <xdr:row>5</xdr:row>
      <xdr:rowOff>152400</xdr:rowOff>
    </xdr:to>
    <xdr:pic>
      <xdr:nvPicPr>
        <xdr:cNvPr id="6" name="5 Imagen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23850"/>
          <a:ext cx="914400" cy="6858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</xdr:row>
      <xdr:rowOff>104774</xdr:rowOff>
    </xdr:from>
    <xdr:to>
      <xdr:col>1</xdr:col>
      <xdr:colOff>847725</xdr:colOff>
      <xdr:row>5</xdr:row>
      <xdr:rowOff>95249</xdr:rowOff>
    </xdr:to>
    <xdr:pic>
      <xdr:nvPicPr>
        <xdr:cNvPr id="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90524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95251</xdr:colOff>
      <xdr:row>43</xdr:row>
      <xdr:rowOff>272610</xdr:rowOff>
    </xdr:from>
    <xdr:to>
      <xdr:col>7</xdr:col>
      <xdr:colOff>1028700</xdr:colOff>
      <xdr:row>47</xdr:row>
      <xdr:rowOff>175023</xdr:rowOff>
    </xdr:to>
    <xdr:grpSp>
      <xdr:nvGrpSpPr>
        <xdr:cNvPr id="9" name="Group 17"/>
        <xdr:cNvGrpSpPr>
          <a:grpSpLocks/>
        </xdr:cNvGrpSpPr>
      </xdr:nvGrpSpPr>
      <xdr:grpSpPr bwMode="auto">
        <a:xfrm>
          <a:off x="200026" y="9349935"/>
          <a:ext cx="8582024" cy="1264488"/>
          <a:chOff x="11" y="854"/>
          <a:chExt cx="784" cy="25"/>
        </a:xfrm>
      </xdr:grpSpPr>
      <xdr:sp macro="" textlink="">
        <xdr:nvSpPr>
          <xdr:cNvPr id="10" name="Text Box 18"/>
          <xdr:cNvSpPr txBox="1">
            <a:spLocks noChangeArrowheads="1"/>
          </xdr:cNvSpPr>
        </xdr:nvSpPr>
        <xdr:spPr bwMode="auto">
          <a:xfrm>
            <a:off x="11" y="854"/>
            <a:ext cx="194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IVÁN DE JESÚS ESQUER CRUZ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11" name="Text Box 19"/>
          <xdr:cNvSpPr txBox="1">
            <a:spLocks noChangeArrowheads="1"/>
          </xdr:cNvSpPr>
        </xdr:nvSpPr>
        <xdr:spPr bwMode="auto">
          <a:xfrm>
            <a:off x="393" y="855"/>
            <a:ext cx="190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PROFR IVÁN GÓMEZ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GÓMEZ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SECRETARIO</a:t>
            </a:r>
          </a:p>
        </xdr:txBody>
      </xdr:sp>
      <xdr:sp macro="" textlink="">
        <xdr:nvSpPr>
          <xdr:cNvPr id="12" name="Text Box 20"/>
          <xdr:cNvSpPr txBox="1">
            <a:spLocks noChangeArrowheads="1"/>
          </xdr:cNvSpPr>
        </xdr:nvSpPr>
        <xdr:spPr bwMode="auto">
          <a:xfrm>
            <a:off x="194" y="854"/>
            <a:ext cx="21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LIC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VIOLETA CRUZ SÁNCHEZ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SÍNDICO</a:t>
            </a:r>
            <a:r>
              <a:rPr lang="es-ES" sz="800" b="0" i="0" strike="noStrike" baseline="0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 MUNICIPAL</a:t>
            </a:r>
            <a:endParaRPr lang="es-ES" sz="800" b="0" i="0" strike="noStrik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3" name="Text Box 21"/>
          <xdr:cNvSpPr txBox="1">
            <a:spLocks noChangeArrowheads="1"/>
          </xdr:cNvSpPr>
        </xdr:nvSpPr>
        <xdr:spPr bwMode="auto">
          <a:xfrm>
            <a:off x="553" y="855"/>
            <a:ext cx="242" cy="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DRA. EN A. MARÍA TERESA GARDUÑO MANJARREZ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TESORERO MUNICIPAL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190499</xdr:rowOff>
    </xdr:from>
    <xdr:to>
      <xdr:col>2</xdr:col>
      <xdr:colOff>254000</xdr:colOff>
      <xdr:row>28</xdr:row>
      <xdr:rowOff>9525</xdr:rowOff>
    </xdr:to>
    <xdr:sp macro="" textlink="">
      <xdr:nvSpPr>
        <xdr:cNvPr id="2" name="1 CuadroTexto"/>
        <xdr:cNvSpPr txBox="1"/>
      </xdr:nvSpPr>
      <xdr:spPr>
        <a:xfrm>
          <a:off x="85725" y="5667374"/>
          <a:ext cx="2359025" cy="771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</a:t>
          </a:r>
        </a:p>
        <a:p>
          <a:pPr algn="ctr"/>
          <a:r>
            <a:rPr lang="es-MX" sz="1100"/>
            <a:t>IVÁN</a:t>
          </a:r>
          <a:r>
            <a:rPr lang="es-MX" sz="1100" baseline="0"/>
            <a:t> DE JESÚS ESQUER CRUZ</a:t>
          </a:r>
        </a:p>
        <a:p>
          <a:pPr algn="ctr"/>
          <a:r>
            <a:rPr lang="es-MX" sz="1100"/>
            <a:t>PRESIDENTE MUNICIPAL </a:t>
          </a:r>
        </a:p>
      </xdr:txBody>
    </xdr:sp>
    <xdr:clientData/>
  </xdr:twoCellAnchor>
  <xdr:twoCellAnchor>
    <xdr:from>
      <xdr:col>3</xdr:col>
      <xdr:colOff>292100</xdr:colOff>
      <xdr:row>24</xdr:row>
      <xdr:rowOff>0</xdr:rowOff>
    </xdr:from>
    <xdr:to>
      <xdr:col>5</xdr:col>
      <xdr:colOff>463550</xdr:colOff>
      <xdr:row>27</xdr:row>
      <xdr:rowOff>180975</xdr:rowOff>
    </xdr:to>
    <xdr:sp macro="" textlink="">
      <xdr:nvSpPr>
        <xdr:cNvPr id="3" name="2 CuadroTexto"/>
        <xdr:cNvSpPr txBox="1"/>
      </xdr:nvSpPr>
      <xdr:spPr>
        <a:xfrm>
          <a:off x="3244850" y="5667375"/>
          <a:ext cx="18859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</a:t>
          </a:r>
        </a:p>
        <a:p>
          <a:pPr algn="ctr"/>
          <a:r>
            <a:rPr lang="es-MX" sz="1100"/>
            <a:t>LIC. VIOLETA CRUZ SÁNCHEZ</a:t>
          </a:r>
        </a:p>
        <a:p>
          <a:pPr algn="ctr"/>
          <a:r>
            <a:rPr lang="es-MX" sz="1100"/>
            <a:t>SÍNDICO MUNICIPAL</a:t>
          </a:r>
        </a:p>
      </xdr:txBody>
    </xdr:sp>
    <xdr:clientData/>
  </xdr:twoCellAnchor>
  <xdr:twoCellAnchor>
    <xdr:from>
      <xdr:col>6</xdr:col>
      <xdr:colOff>457200</xdr:colOff>
      <xdr:row>23</xdr:row>
      <xdr:rowOff>190499</xdr:rowOff>
    </xdr:from>
    <xdr:to>
      <xdr:col>8</xdr:col>
      <xdr:colOff>476250</xdr:colOff>
      <xdr:row>28</xdr:row>
      <xdr:rowOff>47625</xdr:rowOff>
    </xdr:to>
    <xdr:sp macro="" textlink="">
      <xdr:nvSpPr>
        <xdr:cNvPr id="4" name="3 CuadroTexto"/>
        <xdr:cNvSpPr txBox="1"/>
      </xdr:nvSpPr>
      <xdr:spPr>
        <a:xfrm>
          <a:off x="6172200" y="5667374"/>
          <a:ext cx="1981200" cy="809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</a:t>
          </a:r>
        </a:p>
        <a:p>
          <a:pPr algn="ctr"/>
          <a:r>
            <a:rPr lang="es-MX" sz="1100"/>
            <a:t>PROFR. IVÁN GÓMEZ GÓMEZ</a:t>
          </a:r>
        </a:p>
        <a:p>
          <a:pPr algn="ctr"/>
          <a:r>
            <a:rPr lang="es-MX" sz="1100"/>
            <a:t>SECRETARIO</a:t>
          </a:r>
        </a:p>
      </xdr:txBody>
    </xdr:sp>
    <xdr:clientData/>
  </xdr:twoCellAnchor>
  <xdr:twoCellAnchor>
    <xdr:from>
      <xdr:col>8</xdr:col>
      <xdr:colOff>866775</xdr:colOff>
      <xdr:row>23</xdr:row>
      <xdr:rowOff>190498</xdr:rowOff>
    </xdr:from>
    <xdr:to>
      <xdr:col>13</xdr:col>
      <xdr:colOff>95249</xdr:colOff>
      <xdr:row>28</xdr:row>
      <xdr:rowOff>57149</xdr:rowOff>
    </xdr:to>
    <xdr:sp macro="" textlink="">
      <xdr:nvSpPr>
        <xdr:cNvPr id="5" name="4 CuadroTexto"/>
        <xdr:cNvSpPr txBox="1"/>
      </xdr:nvSpPr>
      <xdr:spPr>
        <a:xfrm>
          <a:off x="8543925" y="5667373"/>
          <a:ext cx="3733799" cy="819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 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EN A. MARÍA TERESA GARDUÑO MANJARREZ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47625</xdr:colOff>
      <xdr:row>3</xdr:row>
      <xdr:rowOff>38100</xdr:rowOff>
    </xdr:from>
    <xdr:to>
      <xdr:col>1</xdr:col>
      <xdr:colOff>962025</xdr:colOff>
      <xdr:row>6</xdr:row>
      <xdr:rowOff>152400</xdr:rowOff>
    </xdr:to>
    <xdr:pic>
      <xdr:nvPicPr>
        <xdr:cNvPr id="6" name="5 Imagen"/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14350"/>
          <a:ext cx="914400" cy="685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3</xdr:row>
      <xdr:rowOff>85725</xdr:rowOff>
    </xdr:from>
    <xdr:to>
      <xdr:col>1</xdr:col>
      <xdr:colOff>838200</xdr:colOff>
      <xdr:row>6</xdr:row>
      <xdr:rowOff>114300</xdr:rowOff>
    </xdr:to>
    <xdr:pic>
      <xdr:nvPicPr>
        <xdr:cNvPr id="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61975"/>
          <a:ext cx="66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78</xdr:row>
      <xdr:rowOff>123825</xdr:rowOff>
    </xdr:from>
    <xdr:to>
      <xdr:col>3</xdr:col>
      <xdr:colOff>2277341</xdr:colOff>
      <xdr:row>81</xdr:row>
      <xdr:rowOff>171450</xdr:rowOff>
    </xdr:to>
    <xdr:sp macro="" textlink="">
      <xdr:nvSpPr>
        <xdr:cNvPr id="2" name="1 CuadroTexto"/>
        <xdr:cNvSpPr txBox="1"/>
      </xdr:nvSpPr>
      <xdr:spPr>
        <a:xfrm>
          <a:off x="209550" y="22402800"/>
          <a:ext cx="2610716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 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</a:t>
          </a:r>
          <a:endParaRPr lang="es-MX" sz="1100"/>
        </a:p>
      </xdr:txBody>
    </xdr:sp>
    <xdr:clientData/>
  </xdr:twoCellAnchor>
  <xdr:twoCellAnchor>
    <xdr:from>
      <xdr:col>3</xdr:col>
      <xdr:colOff>2826327</xdr:colOff>
      <xdr:row>78</xdr:row>
      <xdr:rowOff>114299</xdr:rowOff>
    </xdr:from>
    <xdr:to>
      <xdr:col>5</xdr:col>
      <xdr:colOff>1426152</xdr:colOff>
      <xdr:row>81</xdr:row>
      <xdr:rowOff>180974</xdr:rowOff>
    </xdr:to>
    <xdr:sp macro="" textlink="">
      <xdr:nvSpPr>
        <xdr:cNvPr id="3" name="2 CuadroTexto"/>
        <xdr:cNvSpPr txBox="1"/>
      </xdr:nvSpPr>
      <xdr:spPr>
        <a:xfrm>
          <a:off x="3369252" y="22393274"/>
          <a:ext cx="215265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 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</a:t>
          </a:r>
          <a:endParaRPr lang="es-MX" sz="1100"/>
        </a:p>
      </xdr:txBody>
    </xdr:sp>
    <xdr:clientData/>
  </xdr:twoCellAnchor>
  <xdr:twoCellAnchor>
    <xdr:from>
      <xdr:col>7</xdr:col>
      <xdr:colOff>127290</xdr:colOff>
      <xdr:row>78</xdr:row>
      <xdr:rowOff>123825</xdr:rowOff>
    </xdr:from>
    <xdr:to>
      <xdr:col>9</xdr:col>
      <xdr:colOff>234662</xdr:colOff>
      <xdr:row>81</xdr:row>
      <xdr:rowOff>161925</xdr:rowOff>
    </xdr:to>
    <xdr:sp macro="" textlink="">
      <xdr:nvSpPr>
        <xdr:cNvPr id="4" name="3 CuadroTexto"/>
        <xdr:cNvSpPr txBox="1"/>
      </xdr:nvSpPr>
      <xdr:spPr>
        <a:xfrm>
          <a:off x="6204240" y="22402800"/>
          <a:ext cx="2107622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 </a:t>
          </a: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</a:t>
          </a:r>
          <a:endParaRPr lang="es-MX" sz="1100"/>
        </a:p>
      </xdr:txBody>
    </xdr:sp>
    <xdr:clientData/>
  </xdr:twoCellAnchor>
  <xdr:twoCellAnchor>
    <xdr:from>
      <xdr:col>9</xdr:col>
      <xdr:colOff>1073728</xdr:colOff>
      <xdr:row>78</xdr:row>
      <xdr:rowOff>103909</xdr:rowOff>
    </xdr:from>
    <xdr:to>
      <xdr:col>11</xdr:col>
      <xdr:colOff>987136</xdr:colOff>
      <xdr:row>81</xdr:row>
      <xdr:rowOff>172316</xdr:rowOff>
    </xdr:to>
    <xdr:sp macro="" textlink="">
      <xdr:nvSpPr>
        <xdr:cNvPr id="5" name="4 CuadroTexto"/>
        <xdr:cNvSpPr txBox="1"/>
      </xdr:nvSpPr>
      <xdr:spPr>
        <a:xfrm>
          <a:off x="9150928" y="22382884"/>
          <a:ext cx="2208933" cy="639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   </a:t>
          </a:r>
        </a:p>
        <a:p>
          <a:pPr algn="ctr"/>
          <a:r>
            <a:rPr lang="es-MX" sz="1100"/>
            <a:t>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Firma</a:t>
          </a:r>
          <a:endParaRPr lang="es-MX" sz="1100"/>
        </a:p>
      </xdr:txBody>
    </xdr:sp>
    <xdr:clientData/>
  </xdr:twoCellAnchor>
  <xdr:twoCellAnchor>
    <xdr:from>
      <xdr:col>1</xdr:col>
      <xdr:colOff>95250</xdr:colOff>
      <xdr:row>0</xdr:row>
      <xdr:rowOff>104775</xdr:rowOff>
    </xdr:from>
    <xdr:to>
      <xdr:col>3</xdr:col>
      <xdr:colOff>590550</xdr:colOff>
      <xdr:row>3</xdr:row>
      <xdr:rowOff>173061</xdr:rowOff>
    </xdr:to>
    <xdr:pic>
      <xdr:nvPicPr>
        <xdr:cNvPr id="20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904875" cy="535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82</xdr:row>
      <xdr:rowOff>159544</xdr:rowOff>
    </xdr:from>
    <xdr:ext cx="9201150" cy="1221581"/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791194"/>
          <a:ext cx="9144000" cy="1221581"/>
        </a:xfrm>
        <a:prstGeom prst="rect">
          <a:avLst/>
        </a:prstGeom>
      </xdr:spPr>
    </xdr:pic>
    <xdr:clientData/>
  </xdr:oneCellAnchor>
  <xdr:twoCellAnchor>
    <xdr:from>
      <xdr:col>7</xdr:col>
      <xdr:colOff>9526</xdr:colOff>
      <xdr:row>21</xdr:row>
      <xdr:rowOff>95250</xdr:rowOff>
    </xdr:from>
    <xdr:to>
      <xdr:col>8</xdr:col>
      <xdr:colOff>866775</xdr:colOff>
      <xdr:row>23</xdr:row>
      <xdr:rowOff>247650</xdr:rowOff>
    </xdr:to>
    <xdr:sp macro="" textlink="">
      <xdr:nvSpPr>
        <xdr:cNvPr id="22" name="21 CuadroTexto"/>
        <xdr:cNvSpPr txBox="1"/>
      </xdr:nvSpPr>
      <xdr:spPr>
        <a:xfrm>
          <a:off x="6000751" y="4162425"/>
          <a:ext cx="1971674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800" b="1"/>
            <a:t>NO     APLICA</a:t>
          </a:r>
        </a:p>
      </xdr:txBody>
    </xdr:sp>
    <xdr:clientData/>
  </xdr:twoCellAnchor>
  <xdr:oneCellAnchor>
    <xdr:from>
      <xdr:col>6</xdr:col>
      <xdr:colOff>400050</xdr:colOff>
      <xdr:row>25</xdr:row>
      <xdr:rowOff>76200</xdr:rowOff>
    </xdr:from>
    <xdr:ext cx="1845354" cy="495300"/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43600" y="5467350"/>
          <a:ext cx="1845354" cy="495300"/>
        </a:xfrm>
        <a:prstGeom prst="rect">
          <a:avLst/>
        </a:prstGeom>
      </xdr:spPr>
    </xdr:pic>
    <xdr:clientData/>
  </xdr:oneCellAnchor>
  <xdr:oneCellAnchor>
    <xdr:from>
      <xdr:col>6</xdr:col>
      <xdr:colOff>285750</xdr:colOff>
      <xdr:row>32</xdr:row>
      <xdr:rowOff>314325</xdr:rowOff>
    </xdr:from>
    <xdr:ext cx="2000249" cy="381000"/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9300" y="7705725"/>
          <a:ext cx="2000249" cy="381000"/>
        </a:xfrm>
        <a:prstGeom prst="rect">
          <a:avLst/>
        </a:prstGeom>
      </xdr:spPr>
    </xdr:pic>
    <xdr:clientData/>
  </xdr:oneCellAnchor>
  <xdr:oneCellAnchor>
    <xdr:from>
      <xdr:col>7</xdr:col>
      <xdr:colOff>361949</xdr:colOff>
      <xdr:row>39</xdr:row>
      <xdr:rowOff>95250</xdr:rowOff>
    </xdr:from>
    <xdr:ext cx="809626" cy="95250"/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3174" y="9810750"/>
          <a:ext cx="809626" cy="95250"/>
        </a:xfrm>
        <a:prstGeom prst="rect">
          <a:avLst/>
        </a:prstGeom>
      </xdr:spPr>
    </xdr:pic>
    <xdr:clientData/>
  </xdr:oneCellAnchor>
  <xdr:oneCellAnchor>
    <xdr:from>
      <xdr:col>7</xdr:col>
      <xdr:colOff>200025</xdr:colOff>
      <xdr:row>46</xdr:row>
      <xdr:rowOff>161925</xdr:rowOff>
    </xdr:from>
    <xdr:ext cx="1508203" cy="409574"/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0" y="11877675"/>
          <a:ext cx="1508203" cy="409574"/>
        </a:xfrm>
        <a:prstGeom prst="rect">
          <a:avLst/>
        </a:prstGeom>
      </xdr:spPr>
    </xdr:pic>
    <xdr:clientData/>
  </xdr:oneCellAnchor>
  <xdr:oneCellAnchor>
    <xdr:from>
      <xdr:col>7</xdr:col>
      <xdr:colOff>371475</xdr:colOff>
      <xdr:row>52</xdr:row>
      <xdr:rowOff>295275</xdr:rowOff>
    </xdr:from>
    <xdr:ext cx="1314449" cy="381001"/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62700" y="14963775"/>
          <a:ext cx="1314449" cy="381001"/>
        </a:xfrm>
        <a:prstGeom prst="rect">
          <a:avLst/>
        </a:prstGeom>
      </xdr:spPr>
    </xdr:pic>
    <xdr:clientData/>
  </xdr:oneCellAnchor>
  <xdr:oneCellAnchor>
    <xdr:from>
      <xdr:col>7</xdr:col>
      <xdr:colOff>276226</xdr:colOff>
      <xdr:row>57</xdr:row>
      <xdr:rowOff>123826</xdr:rowOff>
    </xdr:from>
    <xdr:ext cx="1247775" cy="257175"/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67451" y="17087851"/>
          <a:ext cx="1247775" cy="257175"/>
        </a:xfrm>
        <a:prstGeom prst="rect">
          <a:avLst/>
        </a:prstGeom>
      </xdr:spPr>
    </xdr:pic>
    <xdr:clientData/>
  </xdr:oneCellAnchor>
  <xdr:oneCellAnchor>
    <xdr:from>
      <xdr:col>6</xdr:col>
      <xdr:colOff>142875</xdr:colOff>
      <xdr:row>62</xdr:row>
      <xdr:rowOff>180975</xdr:rowOff>
    </xdr:from>
    <xdr:ext cx="2117803" cy="580757"/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86425" y="18526125"/>
          <a:ext cx="2117803" cy="580757"/>
        </a:xfrm>
        <a:prstGeom prst="rect">
          <a:avLst/>
        </a:prstGeom>
      </xdr:spPr>
    </xdr:pic>
    <xdr:clientData/>
  </xdr:oneCellAnchor>
  <xdr:oneCellAnchor>
    <xdr:from>
      <xdr:col>7</xdr:col>
      <xdr:colOff>161924</xdr:colOff>
      <xdr:row>68</xdr:row>
      <xdr:rowOff>190499</xdr:rowOff>
    </xdr:from>
    <xdr:ext cx="1485900" cy="381000"/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53149" y="20831174"/>
          <a:ext cx="1485900" cy="381000"/>
        </a:xfrm>
        <a:prstGeom prst="rect">
          <a:avLst/>
        </a:prstGeom>
      </xdr:spPr>
    </xdr:pic>
    <xdr:clientData/>
  </xdr:oneCellAnchor>
  <xdr:oneCellAnchor>
    <xdr:from>
      <xdr:col>7</xdr:col>
      <xdr:colOff>295275</xdr:colOff>
      <xdr:row>49</xdr:row>
      <xdr:rowOff>257175</xdr:rowOff>
    </xdr:from>
    <xdr:ext cx="1506269" cy="142875"/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0" y="13763625"/>
          <a:ext cx="1506269" cy="142875"/>
        </a:xfrm>
        <a:prstGeom prst="rect">
          <a:avLst/>
        </a:prstGeom>
      </xdr:spPr>
    </xdr:pic>
    <xdr:clientData/>
  </xdr:oneCellAnchor>
  <xdr:oneCellAnchor>
    <xdr:from>
      <xdr:col>6</xdr:col>
      <xdr:colOff>247650</xdr:colOff>
      <xdr:row>30</xdr:row>
      <xdr:rowOff>95250</xdr:rowOff>
    </xdr:from>
    <xdr:ext cx="1992044" cy="285750"/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91200" y="6838950"/>
          <a:ext cx="1992044" cy="285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259896</xdr:rowOff>
    </xdr:from>
    <xdr:to>
      <xdr:col>1</xdr:col>
      <xdr:colOff>809625</xdr:colOff>
      <xdr:row>1</xdr:row>
      <xdr:rowOff>904875</xdr:rowOff>
    </xdr:to>
    <xdr:pic>
      <xdr:nvPicPr>
        <xdr:cNvPr id="3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6096"/>
          <a:ext cx="638175" cy="644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47626</xdr:colOff>
      <xdr:row>88</xdr:row>
      <xdr:rowOff>95250</xdr:rowOff>
    </xdr:from>
    <xdr:to>
      <xdr:col>9</xdr:col>
      <xdr:colOff>609601</xdr:colOff>
      <xdr:row>96</xdr:row>
      <xdr:rowOff>19049</xdr:rowOff>
    </xdr:to>
    <xdr:grpSp>
      <xdr:nvGrpSpPr>
        <xdr:cNvPr id="4" name="Group 18"/>
        <xdr:cNvGrpSpPr>
          <a:grpSpLocks/>
        </xdr:cNvGrpSpPr>
      </xdr:nvGrpSpPr>
      <xdr:grpSpPr bwMode="auto">
        <a:xfrm>
          <a:off x="47626" y="19059525"/>
          <a:ext cx="14097000" cy="1257299"/>
          <a:chOff x="13" y="854"/>
          <a:chExt cx="729" cy="57"/>
        </a:xfrm>
      </xdr:grpSpPr>
      <xdr:sp macro="" textlink="">
        <xdr:nvSpPr>
          <xdr:cNvPr id="5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20"/>
          <xdr:cNvSpPr txBox="1">
            <a:spLocks noChangeArrowheads="1"/>
          </xdr:cNvSpPr>
        </xdr:nvSpPr>
        <xdr:spPr bwMode="auto">
          <a:xfrm>
            <a:off x="383" y="857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21"/>
          <xdr:cNvSpPr txBox="1">
            <a:spLocks noChangeArrowheads="1"/>
          </xdr:cNvSpPr>
        </xdr:nvSpPr>
        <xdr:spPr bwMode="auto">
          <a:xfrm>
            <a:off x="206" y="857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22"/>
          <xdr:cNvSpPr txBox="1">
            <a:spLocks noChangeArrowheads="1"/>
          </xdr:cNvSpPr>
        </xdr:nvSpPr>
        <xdr:spPr bwMode="auto">
          <a:xfrm>
            <a:off x="564" y="857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159752</xdr:rowOff>
    </xdr:from>
    <xdr:to>
      <xdr:col>6</xdr:col>
      <xdr:colOff>757296</xdr:colOff>
      <xdr:row>72</xdr:row>
      <xdr:rowOff>83552</xdr:rowOff>
    </xdr:to>
    <xdr:grpSp>
      <xdr:nvGrpSpPr>
        <xdr:cNvPr id="3" name="Group 18"/>
        <xdr:cNvGrpSpPr>
          <a:grpSpLocks/>
        </xdr:cNvGrpSpPr>
      </xdr:nvGrpSpPr>
      <xdr:grpSpPr bwMode="auto">
        <a:xfrm>
          <a:off x="0" y="11484977"/>
          <a:ext cx="10853796" cy="2066925"/>
          <a:chOff x="13" y="850"/>
          <a:chExt cx="720" cy="57"/>
        </a:xfrm>
      </xdr:grpSpPr>
      <xdr:sp macro="" textlink="">
        <xdr:nvSpPr>
          <xdr:cNvPr id="4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20"/>
          <xdr:cNvSpPr txBox="1">
            <a:spLocks noChangeArrowheads="1"/>
          </xdr:cNvSpPr>
        </xdr:nvSpPr>
        <xdr:spPr bwMode="auto">
          <a:xfrm>
            <a:off x="380" y="851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21"/>
          <xdr:cNvSpPr txBox="1">
            <a:spLocks noChangeArrowheads="1"/>
          </xdr:cNvSpPr>
        </xdr:nvSpPr>
        <xdr:spPr bwMode="auto">
          <a:xfrm>
            <a:off x="206" y="853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22"/>
          <xdr:cNvSpPr txBox="1">
            <a:spLocks noChangeArrowheads="1"/>
          </xdr:cNvSpPr>
        </xdr:nvSpPr>
        <xdr:spPr bwMode="auto">
          <a:xfrm>
            <a:off x="555" y="850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  <xdr:twoCellAnchor>
    <xdr:from>
      <xdr:col>1</xdr:col>
      <xdr:colOff>171450</xdr:colOff>
      <xdr:row>1</xdr:row>
      <xdr:rowOff>47625</xdr:rowOff>
    </xdr:from>
    <xdr:to>
      <xdr:col>1</xdr:col>
      <xdr:colOff>714376</xdr:colOff>
      <xdr:row>2</xdr:row>
      <xdr:rowOff>219075</xdr:rowOff>
    </xdr:to>
    <xdr:pic>
      <xdr:nvPicPr>
        <xdr:cNvPr id="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5429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4</xdr:row>
      <xdr:rowOff>161925</xdr:rowOff>
    </xdr:from>
    <xdr:to>
      <xdr:col>2</xdr:col>
      <xdr:colOff>2971800</xdr:colOff>
      <xdr:row>4</xdr:row>
      <xdr:rowOff>171450</xdr:rowOff>
    </xdr:to>
    <xdr:cxnSp macro="">
      <xdr:nvCxnSpPr>
        <xdr:cNvPr id="2" name="17 Conector recto"/>
        <xdr:cNvCxnSpPr>
          <a:cxnSpLocks noChangeShapeType="1"/>
        </xdr:cNvCxnSpPr>
      </xdr:nvCxnSpPr>
      <xdr:spPr bwMode="auto">
        <a:xfrm>
          <a:off x="1438275" y="1114425"/>
          <a:ext cx="2362200" cy="9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200025</xdr:colOff>
      <xdr:row>1</xdr:row>
      <xdr:rowOff>114300</xdr:rowOff>
    </xdr:from>
    <xdr:to>
      <xdr:col>2</xdr:col>
      <xdr:colOff>28576</xdr:colOff>
      <xdr:row>3</xdr:row>
      <xdr:rowOff>42771</xdr:rowOff>
    </xdr:to>
    <xdr:pic>
      <xdr:nvPicPr>
        <xdr:cNvPr id="4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9550"/>
          <a:ext cx="542926" cy="49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5</xdr:col>
      <xdr:colOff>0</xdr:colOff>
      <xdr:row>86</xdr:row>
      <xdr:rowOff>57149</xdr:rowOff>
    </xdr:to>
    <xdr:grpSp>
      <xdr:nvGrpSpPr>
        <xdr:cNvPr id="5" name="Group 18"/>
        <xdr:cNvGrpSpPr>
          <a:grpSpLocks/>
        </xdr:cNvGrpSpPr>
      </xdr:nvGrpSpPr>
      <xdr:grpSpPr bwMode="auto">
        <a:xfrm>
          <a:off x="0" y="14478000"/>
          <a:ext cx="7667625" cy="1962149"/>
          <a:chOff x="13" y="850"/>
          <a:chExt cx="720" cy="57"/>
        </a:xfrm>
      </xdr:grpSpPr>
      <xdr:sp macro="" textlink="">
        <xdr:nvSpPr>
          <xdr:cNvPr id="6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20"/>
          <xdr:cNvSpPr txBox="1">
            <a:spLocks noChangeArrowheads="1"/>
          </xdr:cNvSpPr>
        </xdr:nvSpPr>
        <xdr:spPr bwMode="auto">
          <a:xfrm>
            <a:off x="380" y="851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21"/>
          <xdr:cNvSpPr txBox="1">
            <a:spLocks noChangeArrowheads="1"/>
          </xdr:cNvSpPr>
        </xdr:nvSpPr>
        <xdr:spPr bwMode="auto">
          <a:xfrm>
            <a:off x="206" y="853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Text Box 22"/>
          <xdr:cNvSpPr txBox="1">
            <a:spLocks noChangeArrowheads="1"/>
          </xdr:cNvSpPr>
        </xdr:nvSpPr>
        <xdr:spPr bwMode="auto">
          <a:xfrm>
            <a:off x="555" y="850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3</xdr:row>
      <xdr:rowOff>180975</xdr:rowOff>
    </xdr:from>
    <xdr:to>
      <xdr:col>1</xdr:col>
      <xdr:colOff>4991100</xdr:colOff>
      <xdr:row>3</xdr:row>
      <xdr:rowOff>180975</xdr:rowOff>
    </xdr:to>
    <xdr:cxnSp macro="">
      <xdr:nvCxnSpPr>
        <xdr:cNvPr id="2" name="1 Conector recto"/>
        <xdr:cNvCxnSpPr/>
      </xdr:nvCxnSpPr>
      <xdr:spPr>
        <a:xfrm>
          <a:off x="1600200" y="1247775"/>
          <a:ext cx="3505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</xdr:colOff>
      <xdr:row>90</xdr:row>
      <xdr:rowOff>57151</xdr:rowOff>
    </xdr:from>
    <xdr:to>
      <xdr:col>4</xdr:col>
      <xdr:colOff>104774</xdr:colOff>
      <xdr:row>97</xdr:row>
      <xdr:rowOff>76200</xdr:rowOff>
    </xdr:to>
    <xdr:grpSp>
      <xdr:nvGrpSpPr>
        <xdr:cNvPr id="4" name="Group 18"/>
        <xdr:cNvGrpSpPr>
          <a:grpSpLocks/>
        </xdr:cNvGrpSpPr>
      </xdr:nvGrpSpPr>
      <xdr:grpSpPr bwMode="auto">
        <a:xfrm>
          <a:off x="47624" y="16897351"/>
          <a:ext cx="9477375" cy="1352549"/>
          <a:chOff x="13" y="850"/>
          <a:chExt cx="720" cy="57"/>
        </a:xfrm>
      </xdr:grpSpPr>
      <xdr:sp macro="" textlink="">
        <xdr:nvSpPr>
          <xdr:cNvPr id="5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20"/>
          <xdr:cNvSpPr txBox="1">
            <a:spLocks noChangeArrowheads="1"/>
          </xdr:cNvSpPr>
        </xdr:nvSpPr>
        <xdr:spPr bwMode="auto">
          <a:xfrm>
            <a:off x="380" y="851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21"/>
          <xdr:cNvSpPr txBox="1">
            <a:spLocks noChangeArrowheads="1"/>
          </xdr:cNvSpPr>
        </xdr:nvSpPr>
        <xdr:spPr bwMode="auto">
          <a:xfrm>
            <a:off x="206" y="853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22"/>
          <xdr:cNvSpPr txBox="1">
            <a:spLocks noChangeArrowheads="1"/>
          </xdr:cNvSpPr>
        </xdr:nvSpPr>
        <xdr:spPr bwMode="auto">
          <a:xfrm>
            <a:off x="555" y="850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  <xdr:twoCellAnchor>
    <xdr:from>
      <xdr:col>1</xdr:col>
      <xdr:colOff>200025</xdr:colOff>
      <xdr:row>1</xdr:row>
      <xdr:rowOff>152399</xdr:rowOff>
    </xdr:from>
    <xdr:to>
      <xdr:col>1</xdr:col>
      <xdr:colOff>742951</xdr:colOff>
      <xdr:row>1</xdr:row>
      <xdr:rowOff>652370</xdr:rowOff>
    </xdr:to>
    <xdr:pic>
      <xdr:nvPicPr>
        <xdr:cNvPr id="9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9549"/>
          <a:ext cx="542926" cy="49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295274</xdr:rowOff>
    </xdr:from>
    <xdr:to>
      <xdr:col>1</xdr:col>
      <xdr:colOff>809626</xdr:colOff>
      <xdr:row>1</xdr:row>
      <xdr:rowOff>795245</xdr:rowOff>
    </xdr:to>
    <xdr:pic>
      <xdr:nvPicPr>
        <xdr:cNvPr id="10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71474"/>
          <a:ext cx="542926" cy="49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52</xdr:row>
      <xdr:rowOff>57150</xdr:rowOff>
    </xdr:from>
    <xdr:to>
      <xdr:col>8</xdr:col>
      <xdr:colOff>95250</xdr:colOff>
      <xdr:row>60</xdr:row>
      <xdr:rowOff>114299</xdr:rowOff>
    </xdr:to>
    <xdr:grpSp>
      <xdr:nvGrpSpPr>
        <xdr:cNvPr id="11" name="Group 18"/>
        <xdr:cNvGrpSpPr>
          <a:grpSpLocks/>
        </xdr:cNvGrpSpPr>
      </xdr:nvGrpSpPr>
      <xdr:grpSpPr bwMode="auto">
        <a:xfrm>
          <a:off x="114300" y="8810625"/>
          <a:ext cx="12782550" cy="1352549"/>
          <a:chOff x="13" y="850"/>
          <a:chExt cx="720" cy="57"/>
        </a:xfrm>
      </xdr:grpSpPr>
      <xdr:sp macro="" textlink="">
        <xdr:nvSpPr>
          <xdr:cNvPr id="12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3" name="Text Box 20"/>
          <xdr:cNvSpPr txBox="1">
            <a:spLocks noChangeArrowheads="1"/>
          </xdr:cNvSpPr>
        </xdr:nvSpPr>
        <xdr:spPr bwMode="auto">
          <a:xfrm>
            <a:off x="380" y="851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 Box 21"/>
          <xdr:cNvSpPr txBox="1">
            <a:spLocks noChangeArrowheads="1"/>
          </xdr:cNvSpPr>
        </xdr:nvSpPr>
        <xdr:spPr bwMode="auto">
          <a:xfrm>
            <a:off x="206" y="853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22"/>
          <xdr:cNvSpPr txBox="1">
            <a:spLocks noChangeArrowheads="1"/>
          </xdr:cNvSpPr>
        </xdr:nvSpPr>
        <xdr:spPr bwMode="auto">
          <a:xfrm>
            <a:off x="555" y="850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  <xdr:twoCellAnchor>
    <xdr:from>
      <xdr:col>1</xdr:col>
      <xdr:colOff>257175</xdr:colOff>
      <xdr:row>0</xdr:row>
      <xdr:rowOff>161924</xdr:rowOff>
    </xdr:from>
    <xdr:to>
      <xdr:col>1</xdr:col>
      <xdr:colOff>800101</xdr:colOff>
      <xdr:row>3</xdr:row>
      <xdr:rowOff>23720</xdr:rowOff>
    </xdr:to>
    <xdr:pic>
      <xdr:nvPicPr>
        <xdr:cNvPr id="1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4"/>
          <a:ext cx="542926" cy="49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</xdr:row>
      <xdr:rowOff>95250</xdr:rowOff>
    </xdr:from>
    <xdr:to>
      <xdr:col>2</xdr:col>
      <xdr:colOff>238125</xdr:colOff>
      <xdr:row>1</xdr:row>
      <xdr:rowOff>595221</xdr:rowOff>
    </xdr:to>
    <xdr:pic>
      <xdr:nvPicPr>
        <xdr:cNvPr id="3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171450"/>
          <a:ext cx="542926" cy="499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61</xdr:row>
      <xdr:rowOff>171450</xdr:rowOff>
    </xdr:from>
    <xdr:to>
      <xdr:col>7</xdr:col>
      <xdr:colOff>0</xdr:colOff>
      <xdr:row>69</xdr:row>
      <xdr:rowOff>19049</xdr:rowOff>
    </xdr:to>
    <xdr:grpSp>
      <xdr:nvGrpSpPr>
        <xdr:cNvPr id="4" name="Group 18"/>
        <xdr:cNvGrpSpPr>
          <a:grpSpLocks/>
        </xdr:cNvGrpSpPr>
      </xdr:nvGrpSpPr>
      <xdr:grpSpPr bwMode="auto">
        <a:xfrm>
          <a:off x="85725" y="11811000"/>
          <a:ext cx="12687300" cy="1371599"/>
          <a:chOff x="13" y="850"/>
          <a:chExt cx="720" cy="57"/>
        </a:xfrm>
      </xdr:grpSpPr>
      <xdr:sp macro="" textlink="">
        <xdr:nvSpPr>
          <xdr:cNvPr id="5" name="Text Box 19"/>
          <xdr:cNvSpPr txBox="1">
            <a:spLocks noChangeArrowheads="1"/>
          </xdr:cNvSpPr>
        </xdr:nvSpPr>
        <xdr:spPr bwMode="auto">
          <a:xfrm>
            <a:off x="13" y="854"/>
            <a:ext cx="18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CRUZ</a:t>
            </a: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lnSpc>
                <a:spcPts val="600"/>
              </a:lnSpc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20"/>
          <xdr:cNvSpPr txBox="1">
            <a:spLocks noChangeArrowheads="1"/>
          </xdr:cNvSpPr>
        </xdr:nvSpPr>
        <xdr:spPr bwMode="auto">
          <a:xfrm>
            <a:off x="380" y="851"/>
            <a:ext cx="153" cy="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PROFR.</a:t>
            </a: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IVAN GOMEZ GOMEZ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 DEL AYUNTAMIENTO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Text Box 21"/>
          <xdr:cNvSpPr txBox="1">
            <a:spLocks noChangeArrowheads="1"/>
          </xdr:cNvSpPr>
        </xdr:nvSpPr>
        <xdr:spPr bwMode="auto">
          <a:xfrm>
            <a:off x="206" y="853"/>
            <a:ext cx="169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r>
              <a:rPr lang="es-ES" sz="1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VIOLETA CRUZ SANCHEZ</a:t>
            </a:r>
          </a:p>
          <a:p>
            <a:pPr algn="ctr" rtl="1">
              <a:defRPr sz="1000"/>
            </a:pPr>
            <a:endParaRPr lang="es-E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</a:t>
            </a:r>
            <a:r>
              <a:rPr lang="es-ES" sz="1000" b="0" i="0" strike="noStrike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MUNICIPAL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22"/>
          <xdr:cNvSpPr txBox="1">
            <a:spLocks noChangeArrowheads="1"/>
          </xdr:cNvSpPr>
        </xdr:nvSpPr>
        <xdr:spPr bwMode="auto">
          <a:xfrm>
            <a:off x="555" y="850"/>
            <a:ext cx="178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MARIA TERESA GARDUÑO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MANJARREZ</a:t>
            </a:r>
          </a:p>
          <a:p>
            <a:pPr algn="ctr" rtl="1">
              <a:defRPr sz="1000"/>
            </a:pPr>
            <a:endParaRPr lang="es-ES" sz="1000" b="0" i="0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TESORERO MUNICIPAL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132</xdr:row>
      <xdr:rowOff>66675</xdr:rowOff>
    </xdr:from>
    <xdr:to>
      <xdr:col>1</xdr:col>
      <xdr:colOff>9277350</xdr:colOff>
      <xdr:row>137</xdr:row>
      <xdr:rowOff>123824</xdr:rowOff>
    </xdr:to>
    <xdr:grpSp>
      <xdr:nvGrpSpPr>
        <xdr:cNvPr id="28" name="Group 15"/>
        <xdr:cNvGrpSpPr>
          <a:grpSpLocks/>
        </xdr:cNvGrpSpPr>
      </xdr:nvGrpSpPr>
      <xdr:grpSpPr bwMode="auto">
        <a:xfrm>
          <a:off x="47625" y="29060775"/>
          <a:ext cx="9277350" cy="733424"/>
          <a:chOff x="11" y="852"/>
          <a:chExt cx="1115" cy="27"/>
        </a:xfrm>
      </xdr:grpSpPr>
      <xdr:sp macro="" textlink="">
        <xdr:nvSpPr>
          <xdr:cNvPr id="29" name="Text Box 16"/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(20)</a:t>
            </a:r>
          </a:p>
        </xdr:txBody>
      </xdr:sp>
      <xdr:sp macro="" textlink="">
        <xdr:nvSpPr>
          <xdr:cNvPr id="30" name="Text Box 17"/>
          <xdr:cNvSpPr txBox="1">
            <a:spLocks noChangeArrowheads="1"/>
          </xdr:cNvSpPr>
        </xdr:nvSpPr>
        <xdr:spPr bwMode="auto">
          <a:xfrm>
            <a:off x="609" y="855"/>
            <a:ext cx="205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(20)</a:t>
            </a:r>
          </a:p>
        </xdr:txBody>
      </xdr:sp>
      <xdr:sp macro="" textlink="">
        <xdr:nvSpPr>
          <xdr:cNvPr id="31" name="Text Box 18"/>
          <xdr:cNvSpPr txBox="1">
            <a:spLocks noChangeArrowheads="1"/>
          </xdr:cNvSpPr>
        </xdr:nvSpPr>
        <xdr:spPr bwMode="auto">
          <a:xfrm>
            <a:off x="326" y="854"/>
            <a:ext cx="208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 (20)</a:t>
            </a:r>
          </a:p>
        </xdr:txBody>
      </xdr:sp>
      <xdr:sp macro="" textlink="">
        <xdr:nvSpPr>
          <xdr:cNvPr id="32" name="Text Box 19"/>
          <xdr:cNvSpPr txBox="1">
            <a:spLocks noChangeArrowheads="1"/>
          </xdr:cNvSpPr>
        </xdr:nvSpPr>
        <xdr:spPr bwMode="auto">
          <a:xfrm>
            <a:off x="92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(20)</a:t>
            </a:r>
          </a:p>
        </xdr:txBody>
      </xdr:sp>
    </xdr:grpSp>
    <xdr:clientData/>
  </xdr:twoCellAnchor>
  <xdr:twoCellAnchor>
    <xdr:from>
      <xdr:col>1</xdr:col>
      <xdr:colOff>0</xdr:colOff>
      <xdr:row>83</xdr:row>
      <xdr:rowOff>0</xdr:rowOff>
    </xdr:from>
    <xdr:to>
      <xdr:col>1</xdr:col>
      <xdr:colOff>9277350</xdr:colOff>
      <xdr:row>87</xdr:row>
      <xdr:rowOff>123824</xdr:rowOff>
    </xdr:to>
    <xdr:grpSp>
      <xdr:nvGrpSpPr>
        <xdr:cNvPr id="33" name="Group 15"/>
        <xdr:cNvGrpSpPr>
          <a:grpSpLocks/>
        </xdr:cNvGrpSpPr>
      </xdr:nvGrpSpPr>
      <xdr:grpSpPr bwMode="auto">
        <a:xfrm>
          <a:off x="47625" y="18735675"/>
          <a:ext cx="9277350" cy="733424"/>
          <a:chOff x="11" y="852"/>
          <a:chExt cx="1115" cy="27"/>
        </a:xfrm>
      </xdr:grpSpPr>
      <xdr:sp macro="" textlink="">
        <xdr:nvSpPr>
          <xdr:cNvPr id="34" name="Text Box 16"/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(20)</a:t>
            </a:r>
          </a:p>
        </xdr:txBody>
      </xdr:sp>
      <xdr:sp macro="" textlink="">
        <xdr:nvSpPr>
          <xdr:cNvPr id="35" name="Text Box 17"/>
          <xdr:cNvSpPr txBox="1">
            <a:spLocks noChangeArrowheads="1"/>
          </xdr:cNvSpPr>
        </xdr:nvSpPr>
        <xdr:spPr bwMode="auto">
          <a:xfrm>
            <a:off x="609" y="855"/>
            <a:ext cx="205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(20)</a:t>
            </a:r>
          </a:p>
        </xdr:txBody>
      </xdr:sp>
      <xdr:sp macro="" textlink="">
        <xdr:nvSpPr>
          <xdr:cNvPr id="36" name="Text Box 18"/>
          <xdr:cNvSpPr txBox="1">
            <a:spLocks noChangeArrowheads="1"/>
          </xdr:cNvSpPr>
        </xdr:nvSpPr>
        <xdr:spPr bwMode="auto">
          <a:xfrm>
            <a:off x="326" y="854"/>
            <a:ext cx="208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 (20)</a:t>
            </a:r>
          </a:p>
        </xdr:txBody>
      </xdr:sp>
      <xdr:sp macro="" textlink="">
        <xdr:nvSpPr>
          <xdr:cNvPr id="37" name="Text Box 19"/>
          <xdr:cNvSpPr txBox="1">
            <a:spLocks noChangeArrowheads="1"/>
          </xdr:cNvSpPr>
        </xdr:nvSpPr>
        <xdr:spPr bwMode="auto">
          <a:xfrm>
            <a:off x="92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(20)</a:t>
            </a:r>
          </a:p>
        </xdr:txBody>
      </xdr:sp>
    </xdr:grpSp>
    <xdr:clientData/>
  </xdr:twoCellAnchor>
  <xdr:twoCellAnchor>
    <xdr:from>
      <xdr:col>1</xdr:col>
      <xdr:colOff>0</xdr:colOff>
      <xdr:row>47</xdr:row>
      <xdr:rowOff>43761</xdr:rowOff>
    </xdr:from>
    <xdr:to>
      <xdr:col>1</xdr:col>
      <xdr:colOff>9277350</xdr:colOff>
      <xdr:row>52</xdr:row>
      <xdr:rowOff>123841</xdr:rowOff>
    </xdr:to>
    <xdr:grpSp>
      <xdr:nvGrpSpPr>
        <xdr:cNvPr id="38" name="Group 15"/>
        <xdr:cNvGrpSpPr>
          <a:grpSpLocks/>
        </xdr:cNvGrpSpPr>
      </xdr:nvGrpSpPr>
      <xdr:grpSpPr bwMode="auto">
        <a:xfrm>
          <a:off x="47625" y="10883211"/>
          <a:ext cx="9277350" cy="842080"/>
          <a:chOff x="11" y="848"/>
          <a:chExt cx="1115" cy="31"/>
        </a:xfrm>
      </xdr:grpSpPr>
      <xdr:sp macro="" textlink="">
        <xdr:nvSpPr>
          <xdr:cNvPr id="39" name="Text Box 16"/>
          <xdr:cNvSpPr txBox="1">
            <a:spLocks noChangeArrowheads="1"/>
          </xdr:cNvSpPr>
        </xdr:nvSpPr>
        <xdr:spPr bwMode="auto">
          <a:xfrm>
            <a:off x="11" y="848"/>
            <a:ext cx="21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(20)</a:t>
            </a:r>
          </a:p>
        </xdr:txBody>
      </xdr:sp>
      <xdr:sp macro="" textlink="">
        <xdr:nvSpPr>
          <xdr:cNvPr id="40" name="Text Box 17"/>
          <xdr:cNvSpPr txBox="1">
            <a:spLocks noChangeArrowheads="1"/>
          </xdr:cNvSpPr>
        </xdr:nvSpPr>
        <xdr:spPr bwMode="auto">
          <a:xfrm>
            <a:off x="609" y="851"/>
            <a:ext cx="205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(20)</a:t>
            </a:r>
          </a:p>
        </xdr:txBody>
      </xdr:sp>
      <xdr:sp macro="" textlink="">
        <xdr:nvSpPr>
          <xdr:cNvPr id="41" name="Text Box 18"/>
          <xdr:cNvSpPr txBox="1">
            <a:spLocks noChangeArrowheads="1"/>
          </xdr:cNvSpPr>
        </xdr:nvSpPr>
        <xdr:spPr bwMode="auto">
          <a:xfrm>
            <a:off x="326" y="849"/>
            <a:ext cx="20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  (20)</a:t>
            </a:r>
          </a:p>
        </xdr:txBody>
      </xdr:sp>
      <xdr:sp macro="" textlink="">
        <xdr:nvSpPr>
          <xdr:cNvPr id="42" name="Text Box 19"/>
          <xdr:cNvSpPr txBox="1">
            <a:spLocks noChangeArrowheads="1"/>
          </xdr:cNvSpPr>
        </xdr:nvSpPr>
        <xdr:spPr bwMode="auto">
          <a:xfrm>
            <a:off x="923" y="850"/>
            <a:ext cx="203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  (20)</a:t>
            </a:r>
          </a:p>
        </xdr:txBody>
      </xdr:sp>
    </xdr:grpSp>
    <xdr:clientData/>
  </xdr:twoCellAnchor>
  <xdr:twoCellAnchor>
    <xdr:from>
      <xdr:col>1</xdr:col>
      <xdr:colOff>47625</xdr:colOff>
      <xdr:row>91</xdr:row>
      <xdr:rowOff>19050</xdr:rowOff>
    </xdr:from>
    <xdr:to>
      <xdr:col>1</xdr:col>
      <xdr:colOff>933450</xdr:colOff>
      <xdr:row>94</xdr:row>
      <xdr:rowOff>66675</xdr:rowOff>
    </xdr:to>
    <xdr:pic>
      <xdr:nvPicPr>
        <xdr:cNvPr id="43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73925"/>
          <a:ext cx="8858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53</xdr:row>
      <xdr:rowOff>123826</xdr:rowOff>
    </xdr:from>
    <xdr:to>
      <xdr:col>1</xdr:col>
      <xdr:colOff>1152525</xdr:colOff>
      <xdr:row>56</xdr:row>
      <xdr:rowOff>200026</xdr:rowOff>
    </xdr:to>
    <xdr:pic>
      <xdr:nvPicPr>
        <xdr:cNvPr id="18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877676"/>
          <a:ext cx="8858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1</xdr:row>
      <xdr:rowOff>28575</xdr:rowOff>
    </xdr:from>
    <xdr:to>
      <xdr:col>1</xdr:col>
      <xdr:colOff>1276350</xdr:colOff>
      <xdr:row>4</xdr:row>
      <xdr:rowOff>66675</xdr:rowOff>
    </xdr:to>
    <xdr:pic>
      <xdr:nvPicPr>
        <xdr:cNvPr id="20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04775"/>
          <a:ext cx="885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1336577</xdr:colOff>
      <xdr:row>4</xdr:row>
      <xdr:rowOff>171643</xdr:rowOff>
    </xdr:from>
    <xdr:to>
      <xdr:col>2</xdr:col>
      <xdr:colOff>3678382</xdr:colOff>
      <xdr:row>4</xdr:row>
      <xdr:rowOff>174048</xdr:rowOff>
    </xdr:to>
    <xdr:cxnSp macro="">
      <xdr:nvCxnSpPr>
        <xdr:cNvPr id="2" name="17 Conector recto"/>
        <xdr:cNvCxnSpPr>
          <a:cxnSpLocks noChangeShapeType="1"/>
        </xdr:cNvCxnSpPr>
      </xdr:nvCxnSpPr>
      <xdr:spPr bwMode="auto">
        <a:xfrm>
          <a:off x="2108102" y="990793"/>
          <a:ext cx="2341805" cy="240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47625</xdr:colOff>
      <xdr:row>269</xdr:row>
      <xdr:rowOff>171450</xdr:rowOff>
    </xdr:from>
    <xdr:to>
      <xdr:col>13</xdr:col>
      <xdr:colOff>367109</xdr:colOff>
      <xdr:row>273</xdr:row>
      <xdr:rowOff>175022</xdr:rowOff>
    </xdr:to>
    <xdr:grpSp>
      <xdr:nvGrpSpPr>
        <xdr:cNvPr id="4" name="Group 17"/>
        <xdr:cNvGrpSpPr>
          <a:grpSpLocks/>
        </xdr:cNvGrpSpPr>
      </xdr:nvGrpSpPr>
      <xdr:grpSpPr bwMode="auto">
        <a:xfrm>
          <a:off x="819150" y="52349400"/>
          <a:ext cx="14787959" cy="765572"/>
          <a:chOff x="11" y="852"/>
          <a:chExt cx="1115" cy="27"/>
        </a:xfrm>
      </xdr:grpSpPr>
      <xdr:sp macro="" textlink="">
        <xdr:nvSpPr>
          <xdr:cNvPr id="5" name="Text Box 18"/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IVÁN DE JESÚS ESQUER CRUZ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6" name="Text Box 19"/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PROFR IVÁN GÓMEZ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GÓMEZ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SECRETARIO</a:t>
            </a:r>
          </a:p>
        </xdr:txBody>
      </xdr:sp>
      <xdr:sp macro="" textlink="">
        <xdr:nvSpPr>
          <xdr:cNvPr id="7" name="Text Box 20"/>
          <xdr:cNvSpPr txBox="1">
            <a:spLocks noChangeArrowheads="1"/>
          </xdr:cNvSpPr>
        </xdr:nvSpPr>
        <xdr:spPr bwMode="auto">
          <a:xfrm>
            <a:off x="326" y="854"/>
            <a:ext cx="208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LIC</a:t>
            </a:r>
            <a:r>
              <a:rPr lang="es-ES" sz="1000" b="0" i="0" baseline="0">
                <a:effectLst/>
                <a:latin typeface="+mn-lt"/>
                <a:ea typeface="+mn-ea"/>
                <a:cs typeface="+mn-cs"/>
              </a:rPr>
              <a:t> VIOLETA CRUZ SÁNCHEZ</a:t>
            </a:r>
            <a:endParaRPr lang="es-MX" sz="800">
              <a:effectLst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SÍNDICO</a:t>
            </a:r>
            <a:r>
              <a:rPr lang="es-ES" sz="800" b="0" i="0" strike="noStrike" baseline="0">
                <a:solidFill>
                  <a:sysClr val="windowText" lastClr="000000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 MUNICIPAL</a:t>
            </a:r>
            <a:endParaRPr lang="es-ES" sz="800" b="0" i="0" strike="noStrike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8" name="Text Box 21"/>
          <xdr:cNvSpPr txBox="1">
            <a:spLocks noChangeArrowheads="1"/>
          </xdr:cNvSpPr>
        </xdr:nvSpPr>
        <xdr:spPr bwMode="auto">
          <a:xfrm>
            <a:off x="92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DRA. EN A. MARÍA TERESA GARDUÑO MANJARREZ</a:t>
            </a: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TESORERO MUNICIPAL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 editAs="oneCell">
    <xdr:from>
      <xdr:col>1</xdr:col>
      <xdr:colOff>57149</xdr:colOff>
      <xdr:row>1</xdr:row>
      <xdr:rowOff>66675</xdr:rowOff>
    </xdr:from>
    <xdr:to>
      <xdr:col>2</xdr:col>
      <xdr:colOff>38099</xdr:colOff>
      <xdr:row>3</xdr:row>
      <xdr:rowOff>180975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142875"/>
          <a:ext cx="676275" cy="66675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</xdr:row>
      <xdr:rowOff>47625</xdr:rowOff>
    </xdr:from>
    <xdr:to>
      <xdr:col>2</xdr:col>
      <xdr:colOff>114300</xdr:colOff>
      <xdr:row>4</xdr:row>
      <xdr:rowOff>19050</xdr:rowOff>
    </xdr:to>
    <xdr:pic>
      <xdr:nvPicPr>
        <xdr:cNvPr id="10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1"/>
  <sheetViews>
    <sheetView workbookViewId="0"/>
  </sheetViews>
  <sheetFormatPr baseColWidth="10" defaultRowHeight="15"/>
  <cols>
    <col min="1" max="1" width="1.7109375" style="254" customWidth="1"/>
    <col min="2" max="2" width="10.42578125" style="254" customWidth="1"/>
    <col min="3" max="3" width="69.85546875" style="254" customWidth="1"/>
    <col min="4" max="4" width="15.28515625" style="254" customWidth="1"/>
    <col min="5" max="5" width="16.7109375" style="254" customWidth="1"/>
    <col min="6" max="6" width="13.28515625" style="254" customWidth="1"/>
    <col min="7" max="7" width="11.7109375" style="254" customWidth="1"/>
    <col min="8" max="8" width="68.5703125" style="254" customWidth="1"/>
    <col min="9" max="9" width="15.85546875" style="254" customWidth="1"/>
    <col min="10" max="10" width="16.85546875" style="254" customWidth="1"/>
    <col min="11" max="11" width="14.85546875" style="254" customWidth="1"/>
    <col min="12" max="16384" width="11.42578125" style="254"/>
  </cols>
  <sheetData>
    <row r="1" spans="2:11" ht="6" customHeight="1" thickBot="1"/>
    <row r="2" spans="2:11" ht="36.75" customHeight="1" thickTop="1">
      <c r="B2" s="1140" t="s">
        <v>638</v>
      </c>
      <c r="C2" s="1141"/>
      <c r="D2" s="1141"/>
      <c r="E2" s="1141"/>
      <c r="F2" s="1141"/>
      <c r="G2" s="1141"/>
      <c r="H2" s="1141"/>
      <c r="I2" s="1141"/>
      <c r="J2" s="1141"/>
      <c r="K2" s="1142"/>
    </row>
    <row r="3" spans="2:11" ht="18" customHeight="1">
      <c r="B3" s="2"/>
      <c r="C3" s="1143" t="s">
        <v>993</v>
      </c>
      <c r="D3" s="1144"/>
      <c r="E3" s="1144"/>
      <c r="F3" s="1145" t="s">
        <v>590</v>
      </c>
      <c r="G3" s="1145"/>
      <c r="H3" s="3"/>
      <c r="I3" s="3"/>
      <c r="J3" s="3"/>
      <c r="K3" s="4" t="s">
        <v>992</v>
      </c>
    </row>
    <row r="4" spans="2:11" ht="6.75" customHeight="1" thickBot="1">
      <c r="B4" s="891"/>
      <c r="C4" s="892"/>
      <c r="D4" s="892"/>
      <c r="E4" s="892"/>
      <c r="F4" s="892"/>
      <c r="G4" s="892"/>
      <c r="H4" s="892"/>
      <c r="I4" s="892"/>
      <c r="J4" s="892"/>
      <c r="K4" s="893"/>
    </row>
    <row r="5" spans="2:11" ht="6" customHeight="1" thickTop="1" thickBot="1"/>
    <row r="6" spans="2:11" ht="15.75" thickTop="1">
      <c r="B6" s="1146" t="s">
        <v>0</v>
      </c>
      <c r="C6" s="1148" t="s">
        <v>1</v>
      </c>
      <c r="D6" s="1150" t="s">
        <v>2</v>
      </c>
      <c r="E6" s="1151"/>
      <c r="F6" s="1148" t="s">
        <v>3</v>
      </c>
      <c r="G6" s="1148" t="s">
        <v>0</v>
      </c>
      <c r="H6" s="1152" t="s">
        <v>1</v>
      </c>
      <c r="I6" s="1152" t="s">
        <v>2</v>
      </c>
      <c r="J6" s="1154"/>
      <c r="K6" s="1137" t="s">
        <v>3</v>
      </c>
    </row>
    <row r="7" spans="2:11" ht="16.5" customHeight="1" thickBot="1">
      <c r="B7" s="1147"/>
      <c r="C7" s="1149"/>
      <c r="D7" s="894">
        <v>2018</v>
      </c>
      <c r="E7" s="894">
        <v>2017</v>
      </c>
      <c r="F7" s="1149"/>
      <c r="G7" s="1149"/>
      <c r="H7" s="1153"/>
      <c r="I7" s="895">
        <v>2018</v>
      </c>
      <c r="J7" s="895">
        <v>2017</v>
      </c>
      <c r="K7" s="1138"/>
    </row>
    <row r="8" spans="2:11" ht="6" customHeight="1" thickTop="1" thickBot="1"/>
    <row r="9" spans="2:11" ht="5.25" customHeight="1" thickTop="1">
      <c r="B9" s="896"/>
      <c r="C9" s="897"/>
      <c r="D9" s="898"/>
      <c r="E9" s="898"/>
      <c r="F9" s="898"/>
      <c r="G9" s="897"/>
      <c r="H9" s="899"/>
      <c r="I9" s="897"/>
      <c r="J9" s="897"/>
      <c r="K9" s="900"/>
    </row>
    <row r="10" spans="2:11">
      <c r="B10" s="901">
        <v>1000</v>
      </c>
      <c r="C10" s="7" t="s">
        <v>5</v>
      </c>
      <c r="D10" s="902"/>
      <c r="E10" s="902"/>
      <c r="F10" s="903"/>
      <c r="G10" s="904">
        <v>2000</v>
      </c>
      <c r="H10" s="8" t="s">
        <v>7</v>
      </c>
      <c r="I10" s="902"/>
      <c r="J10" s="902"/>
      <c r="K10" s="905"/>
    </row>
    <row r="11" spans="2:11">
      <c r="B11" s="901">
        <v>1100</v>
      </c>
      <c r="C11" s="7" t="s">
        <v>9</v>
      </c>
      <c r="D11" s="906">
        <f>+D12+D21+D30+D37+D44+D47+D51</f>
        <v>5460768.7999999998</v>
      </c>
      <c r="E11" s="906">
        <f>+E12+E21+E30+E37+E44+E47+E51</f>
        <v>5134008.24</v>
      </c>
      <c r="F11" s="906">
        <f>+F12+F21+F30+F37+F44+F47+F51</f>
        <v>326760.56000000006</v>
      </c>
      <c r="G11" s="904">
        <v>2100</v>
      </c>
      <c r="H11" s="8" t="s">
        <v>11</v>
      </c>
      <c r="I11" s="906">
        <f>+I12+I23+I28+I33+I37+I42+I50+I55</f>
        <v>21165586.780000001</v>
      </c>
      <c r="J11" s="906">
        <f t="shared" ref="J11:K11" si="0">+J12+J23+J28+J33+J37+J42+J50+J55</f>
        <v>17269068.890000001</v>
      </c>
      <c r="K11" s="692">
        <f t="shared" si="0"/>
        <v>3896517.8900000006</v>
      </c>
    </row>
    <row r="12" spans="2:11">
      <c r="B12" s="901">
        <v>1110</v>
      </c>
      <c r="C12" s="7" t="s">
        <v>13</v>
      </c>
      <c r="D12" s="906">
        <f>SUM(D13:D19)</f>
        <v>1240380.92</v>
      </c>
      <c r="E12" s="906">
        <f>SUM(E13:E19)</f>
        <v>1986084.2999999998</v>
      </c>
      <c r="F12" s="906">
        <f>SUM(F13:F19)</f>
        <v>-745703.37999999989</v>
      </c>
      <c r="G12" s="904">
        <v>2110</v>
      </c>
      <c r="H12" s="8" t="s">
        <v>15</v>
      </c>
      <c r="I12" s="906">
        <f>SUM(I13:I21)</f>
        <v>21152536.780000001</v>
      </c>
      <c r="J12" s="906">
        <f t="shared" ref="J12:K12" si="1">SUM(J13:J21)</f>
        <v>17256318.890000001</v>
      </c>
      <c r="K12" s="692">
        <f t="shared" si="1"/>
        <v>3896217.8900000006</v>
      </c>
    </row>
    <row r="13" spans="2:11">
      <c r="B13" s="907">
        <v>1111</v>
      </c>
      <c r="C13" s="10" t="s">
        <v>17</v>
      </c>
      <c r="D13" s="908">
        <v>1240380.92</v>
      </c>
      <c r="E13" s="908">
        <v>71446.16</v>
      </c>
      <c r="F13" s="909">
        <f>+D13-E13</f>
        <v>1168934.76</v>
      </c>
      <c r="G13" s="910">
        <v>2111</v>
      </c>
      <c r="H13" s="11" t="s">
        <v>19</v>
      </c>
      <c r="I13" s="908">
        <v>3043216.57</v>
      </c>
      <c r="J13" s="908">
        <v>0</v>
      </c>
      <c r="K13" s="911">
        <f>+I13-J13</f>
        <v>3043216.57</v>
      </c>
    </row>
    <row r="14" spans="2:11">
      <c r="B14" s="907">
        <v>1112</v>
      </c>
      <c r="C14" s="10" t="s">
        <v>21</v>
      </c>
      <c r="D14" s="908">
        <v>0</v>
      </c>
      <c r="E14" s="908">
        <v>1914638.14</v>
      </c>
      <c r="F14" s="909">
        <f t="shared" ref="F14:F19" si="2">+D14-E14</f>
        <v>-1914638.14</v>
      </c>
      <c r="G14" s="910">
        <v>2112</v>
      </c>
      <c r="H14" s="11" t="s">
        <v>23</v>
      </c>
      <c r="I14" s="908">
        <v>13732858.939999999</v>
      </c>
      <c r="J14" s="908">
        <v>10871035.869999999</v>
      </c>
      <c r="K14" s="911">
        <f t="shared" ref="K14:K21" si="3">+I14-J14</f>
        <v>2861823.0700000003</v>
      </c>
    </row>
    <row r="15" spans="2:11">
      <c r="B15" s="907">
        <v>1113</v>
      </c>
      <c r="C15" s="10" t="s">
        <v>25</v>
      </c>
      <c r="D15" s="908">
        <v>0</v>
      </c>
      <c r="E15" s="908">
        <v>0</v>
      </c>
      <c r="F15" s="909">
        <f t="shared" si="2"/>
        <v>0</v>
      </c>
      <c r="G15" s="910">
        <v>2113</v>
      </c>
      <c r="H15" s="11" t="s">
        <v>27</v>
      </c>
      <c r="I15" s="908">
        <v>0</v>
      </c>
      <c r="J15" s="908">
        <v>0</v>
      </c>
      <c r="K15" s="911">
        <f t="shared" si="3"/>
        <v>0</v>
      </c>
    </row>
    <row r="16" spans="2:11">
      <c r="B16" s="907">
        <v>1114</v>
      </c>
      <c r="C16" s="10" t="s">
        <v>29</v>
      </c>
      <c r="D16" s="908">
        <v>0</v>
      </c>
      <c r="E16" s="908">
        <v>0</v>
      </c>
      <c r="F16" s="909">
        <f t="shared" si="2"/>
        <v>0</v>
      </c>
      <c r="G16" s="910">
        <v>2114</v>
      </c>
      <c r="H16" s="11" t="s">
        <v>31</v>
      </c>
      <c r="I16" s="908">
        <v>0</v>
      </c>
      <c r="J16" s="908">
        <v>0</v>
      </c>
      <c r="K16" s="911">
        <f t="shared" si="3"/>
        <v>0</v>
      </c>
    </row>
    <row r="17" spans="2:11">
      <c r="B17" s="907">
        <v>1115</v>
      </c>
      <c r="C17" s="10" t="s">
        <v>654</v>
      </c>
      <c r="D17" s="908">
        <v>0</v>
      </c>
      <c r="E17" s="908">
        <v>0</v>
      </c>
      <c r="F17" s="909">
        <f t="shared" si="2"/>
        <v>0</v>
      </c>
      <c r="G17" s="910">
        <v>2115</v>
      </c>
      <c r="H17" s="11" t="s">
        <v>35</v>
      </c>
      <c r="I17" s="908">
        <v>0</v>
      </c>
      <c r="J17" s="908">
        <v>0</v>
      </c>
      <c r="K17" s="911">
        <f t="shared" si="3"/>
        <v>0</v>
      </c>
    </row>
    <row r="18" spans="2:11" ht="27" customHeight="1">
      <c r="B18" s="907">
        <v>1116</v>
      </c>
      <c r="C18" s="10" t="s">
        <v>37</v>
      </c>
      <c r="D18" s="908">
        <v>0</v>
      </c>
      <c r="E18" s="908">
        <v>0</v>
      </c>
      <c r="F18" s="909">
        <f t="shared" si="2"/>
        <v>0</v>
      </c>
      <c r="G18" s="910">
        <v>2116</v>
      </c>
      <c r="H18" s="12" t="s">
        <v>39</v>
      </c>
      <c r="I18" s="908">
        <v>0</v>
      </c>
      <c r="J18" s="908">
        <v>0</v>
      </c>
      <c r="K18" s="911">
        <f t="shared" si="3"/>
        <v>0</v>
      </c>
    </row>
    <row r="19" spans="2:11">
      <c r="B19" s="907">
        <v>1119</v>
      </c>
      <c r="C19" s="10" t="s">
        <v>41</v>
      </c>
      <c r="D19" s="908">
        <v>0</v>
      </c>
      <c r="E19" s="908">
        <v>0</v>
      </c>
      <c r="F19" s="909">
        <f t="shared" si="2"/>
        <v>0</v>
      </c>
      <c r="G19" s="910">
        <v>2117</v>
      </c>
      <c r="H19" s="11" t="s">
        <v>43</v>
      </c>
      <c r="I19" s="908">
        <v>2176461.27</v>
      </c>
      <c r="J19" s="908">
        <v>1885283.06</v>
      </c>
      <c r="K19" s="911">
        <f t="shared" si="3"/>
        <v>291178.20999999996</v>
      </c>
    </row>
    <row r="20" spans="2:11">
      <c r="B20" s="912"/>
      <c r="C20" s="10"/>
      <c r="D20" s="908"/>
      <c r="E20" s="908"/>
      <c r="F20" s="909"/>
      <c r="G20" s="910">
        <v>2118</v>
      </c>
      <c r="H20" s="11" t="s">
        <v>45</v>
      </c>
      <c r="I20" s="908">
        <v>0</v>
      </c>
      <c r="J20" s="908">
        <v>0</v>
      </c>
      <c r="K20" s="911">
        <f t="shared" si="3"/>
        <v>0</v>
      </c>
    </row>
    <row r="21" spans="2:11">
      <c r="B21" s="901">
        <v>1120</v>
      </c>
      <c r="C21" s="7" t="s">
        <v>47</v>
      </c>
      <c r="D21" s="906">
        <f>SUM(D22:D28)</f>
        <v>4220387.88</v>
      </c>
      <c r="E21" s="906">
        <f>SUM(E22:E28)</f>
        <v>3147923.94</v>
      </c>
      <c r="F21" s="906">
        <f>SUM(F22:F28)</f>
        <v>1072463.94</v>
      </c>
      <c r="G21" s="910">
        <v>2119</v>
      </c>
      <c r="H21" s="12" t="s">
        <v>49</v>
      </c>
      <c r="I21" s="908">
        <v>2200000</v>
      </c>
      <c r="J21" s="908">
        <v>4499999.96</v>
      </c>
      <c r="K21" s="911">
        <f t="shared" si="3"/>
        <v>-2299999.96</v>
      </c>
    </row>
    <row r="22" spans="2:11">
      <c r="B22" s="907">
        <v>1121</v>
      </c>
      <c r="C22" s="10" t="s">
        <v>51</v>
      </c>
      <c r="D22" s="908">
        <v>0</v>
      </c>
      <c r="E22" s="908">
        <v>-17371.04</v>
      </c>
      <c r="F22" s="909">
        <f>+D22-E22</f>
        <v>17371.04</v>
      </c>
      <c r="G22" s="913"/>
      <c r="H22" s="12"/>
      <c r="I22" s="908"/>
      <c r="J22" s="908"/>
      <c r="K22" s="911"/>
    </row>
    <row r="23" spans="2:11">
      <c r="B23" s="907">
        <v>1122</v>
      </c>
      <c r="C23" s="10" t="s">
        <v>53</v>
      </c>
      <c r="D23" s="908">
        <v>0</v>
      </c>
      <c r="E23" s="908">
        <v>0</v>
      </c>
      <c r="F23" s="909">
        <f t="shared" ref="F23:F28" si="4">+D23-E23</f>
        <v>0</v>
      </c>
      <c r="G23" s="904">
        <v>2120</v>
      </c>
      <c r="H23" s="13" t="s">
        <v>55</v>
      </c>
      <c r="I23" s="906">
        <f>SUM(I24:I26)</f>
        <v>13050</v>
      </c>
      <c r="J23" s="906">
        <f t="shared" ref="J23:K23" si="5">SUM(J24:J26)</f>
        <v>12750</v>
      </c>
      <c r="K23" s="692">
        <f t="shared" si="5"/>
        <v>300</v>
      </c>
    </row>
    <row r="24" spans="2:11">
      <c r="B24" s="907">
        <v>1123</v>
      </c>
      <c r="C24" s="10" t="s">
        <v>57</v>
      </c>
      <c r="D24" s="908">
        <v>4220387.88</v>
      </c>
      <c r="E24" s="908">
        <v>3165294.98</v>
      </c>
      <c r="F24" s="909">
        <f t="shared" si="4"/>
        <v>1055092.8999999999</v>
      </c>
      <c r="G24" s="910">
        <v>2121</v>
      </c>
      <c r="H24" s="12" t="s">
        <v>59</v>
      </c>
      <c r="I24" s="908">
        <v>0</v>
      </c>
      <c r="J24" s="908">
        <v>0</v>
      </c>
      <c r="K24" s="911">
        <f>+I24-J24</f>
        <v>0</v>
      </c>
    </row>
    <row r="25" spans="2:11">
      <c r="B25" s="907">
        <v>1124</v>
      </c>
      <c r="C25" s="10" t="s">
        <v>61</v>
      </c>
      <c r="D25" s="908">
        <v>0</v>
      </c>
      <c r="E25" s="908">
        <v>0</v>
      </c>
      <c r="F25" s="909">
        <f t="shared" si="4"/>
        <v>0</v>
      </c>
      <c r="G25" s="910">
        <v>2122</v>
      </c>
      <c r="H25" s="12" t="s">
        <v>63</v>
      </c>
      <c r="I25" s="908">
        <v>0</v>
      </c>
      <c r="J25" s="908">
        <v>0</v>
      </c>
      <c r="K25" s="911">
        <f t="shared" ref="K25:K26" si="6">+I25-J25</f>
        <v>0</v>
      </c>
    </row>
    <row r="26" spans="2:11">
      <c r="B26" s="907">
        <v>1125</v>
      </c>
      <c r="C26" s="10" t="s">
        <v>65</v>
      </c>
      <c r="D26" s="908">
        <v>0</v>
      </c>
      <c r="E26" s="908">
        <v>0</v>
      </c>
      <c r="F26" s="909">
        <f t="shared" si="4"/>
        <v>0</v>
      </c>
      <c r="G26" s="910">
        <v>2129</v>
      </c>
      <c r="H26" s="12" t="s">
        <v>67</v>
      </c>
      <c r="I26" s="908">
        <v>13050</v>
      </c>
      <c r="J26" s="908">
        <v>12750</v>
      </c>
      <c r="K26" s="911">
        <f t="shared" si="6"/>
        <v>300</v>
      </c>
    </row>
    <row r="27" spans="2:11">
      <c r="B27" s="907">
        <v>1126</v>
      </c>
      <c r="C27" s="10" t="s">
        <v>655</v>
      </c>
      <c r="D27" s="908">
        <v>0</v>
      </c>
      <c r="E27" s="908">
        <v>0</v>
      </c>
      <c r="F27" s="909">
        <f t="shared" si="4"/>
        <v>0</v>
      </c>
      <c r="G27" s="913"/>
      <c r="H27" s="12"/>
      <c r="I27" s="908"/>
      <c r="J27" s="908"/>
      <c r="K27" s="911"/>
    </row>
    <row r="28" spans="2:11">
      <c r="B28" s="907">
        <v>1129</v>
      </c>
      <c r="C28" s="10" t="s">
        <v>71</v>
      </c>
      <c r="D28" s="908">
        <v>0</v>
      </c>
      <c r="E28" s="908">
        <v>0</v>
      </c>
      <c r="F28" s="909">
        <f t="shared" si="4"/>
        <v>0</v>
      </c>
      <c r="G28" s="904">
        <v>2130</v>
      </c>
      <c r="H28" s="8" t="s">
        <v>73</v>
      </c>
      <c r="I28" s="906">
        <f>SUM(I29:I31)</f>
        <v>0</v>
      </c>
      <c r="J28" s="906">
        <f t="shared" ref="J28:K28" si="7">SUM(J29:J31)</f>
        <v>0</v>
      </c>
      <c r="K28" s="692">
        <f t="shared" si="7"/>
        <v>0</v>
      </c>
    </row>
    <row r="29" spans="2:11">
      <c r="B29" s="912"/>
      <c r="C29" s="10"/>
      <c r="D29" s="908"/>
      <c r="E29" s="908"/>
      <c r="F29" s="909"/>
      <c r="G29" s="910">
        <v>2131</v>
      </c>
      <c r="H29" s="11" t="s">
        <v>75</v>
      </c>
      <c r="I29" s="908">
        <v>0</v>
      </c>
      <c r="J29" s="908">
        <v>0</v>
      </c>
      <c r="K29" s="911">
        <f>+I29-J29</f>
        <v>0</v>
      </c>
    </row>
    <row r="30" spans="2:11">
      <c r="B30" s="914">
        <v>1130</v>
      </c>
      <c r="C30" s="8" t="s">
        <v>77</v>
      </c>
      <c r="D30" s="906">
        <f>SUM(D31:D35)</f>
        <v>0</v>
      </c>
      <c r="E30" s="906">
        <f>SUM(E31:E35)</f>
        <v>0</v>
      </c>
      <c r="F30" s="906">
        <f>SUM(F31:F35)</f>
        <v>0</v>
      </c>
      <c r="G30" s="910">
        <v>2132</v>
      </c>
      <c r="H30" s="11" t="s">
        <v>79</v>
      </c>
      <c r="I30" s="908">
        <v>0</v>
      </c>
      <c r="J30" s="908">
        <v>0</v>
      </c>
      <c r="K30" s="911">
        <f t="shared" ref="K30:K31" si="8">+I30-J30</f>
        <v>0</v>
      </c>
    </row>
    <row r="31" spans="2:11" ht="21.75" customHeight="1">
      <c r="B31" s="915">
        <v>1131</v>
      </c>
      <c r="C31" s="12" t="s">
        <v>81</v>
      </c>
      <c r="D31" s="908">
        <v>0</v>
      </c>
      <c r="E31" s="908">
        <v>0</v>
      </c>
      <c r="F31" s="909">
        <f>+D31-E31</f>
        <v>0</v>
      </c>
      <c r="G31" s="910">
        <v>2133</v>
      </c>
      <c r="H31" s="11" t="s">
        <v>83</v>
      </c>
      <c r="I31" s="908">
        <v>0</v>
      </c>
      <c r="J31" s="908">
        <v>0</v>
      </c>
      <c r="K31" s="911">
        <f t="shared" si="8"/>
        <v>0</v>
      </c>
    </row>
    <row r="32" spans="2:11">
      <c r="B32" s="915">
        <v>1132</v>
      </c>
      <c r="C32" s="11" t="s">
        <v>85</v>
      </c>
      <c r="D32" s="908">
        <v>0</v>
      </c>
      <c r="E32" s="908">
        <v>0</v>
      </c>
      <c r="F32" s="909">
        <f t="shared" ref="F32:F35" si="9">+D32-E32</f>
        <v>0</v>
      </c>
      <c r="G32" s="913"/>
      <c r="H32" s="11"/>
      <c r="I32" s="908"/>
      <c r="J32" s="908"/>
      <c r="K32" s="911"/>
    </row>
    <row r="33" spans="2:11">
      <c r="B33" s="915">
        <v>1133</v>
      </c>
      <c r="C33" s="11" t="s">
        <v>87</v>
      </c>
      <c r="D33" s="908">
        <v>0</v>
      </c>
      <c r="E33" s="908">
        <v>0</v>
      </c>
      <c r="F33" s="909">
        <f t="shared" si="9"/>
        <v>0</v>
      </c>
      <c r="G33" s="904">
        <v>2140</v>
      </c>
      <c r="H33" s="8" t="s">
        <v>89</v>
      </c>
      <c r="I33" s="906">
        <f>SUM(I34:I35)</f>
        <v>0</v>
      </c>
      <c r="J33" s="906">
        <f t="shared" ref="J33:K33" si="10">SUM(J34:J35)</f>
        <v>0</v>
      </c>
      <c r="K33" s="692">
        <f t="shared" si="10"/>
        <v>0</v>
      </c>
    </row>
    <row r="34" spans="2:11">
      <c r="B34" s="907">
        <v>1134</v>
      </c>
      <c r="C34" s="11" t="s">
        <v>91</v>
      </c>
      <c r="D34" s="908">
        <v>0</v>
      </c>
      <c r="E34" s="908">
        <v>0</v>
      </c>
      <c r="F34" s="909">
        <f t="shared" si="9"/>
        <v>0</v>
      </c>
      <c r="G34" s="910">
        <v>2141</v>
      </c>
      <c r="H34" s="11" t="s">
        <v>93</v>
      </c>
      <c r="I34" s="908">
        <v>0</v>
      </c>
      <c r="J34" s="908">
        <v>0</v>
      </c>
      <c r="K34" s="911">
        <f>+I34-J34</f>
        <v>0</v>
      </c>
    </row>
    <row r="35" spans="2:11">
      <c r="B35" s="907">
        <v>1139</v>
      </c>
      <c r="C35" s="11" t="s">
        <v>95</v>
      </c>
      <c r="D35" s="908">
        <v>0</v>
      </c>
      <c r="E35" s="908">
        <v>0</v>
      </c>
      <c r="F35" s="909">
        <f t="shared" si="9"/>
        <v>0</v>
      </c>
      <c r="G35" s="910">
        <v>2142</v>
      </c>
      <c r="H35" s="11" t="s">
        <v>97</v>
      </c>
      <c r="I35" s="908">
        <v>0</v>
      </c>
      <c r="J35" s="908">
        <v>0</v>
      </c>
      <c r="K35" s="911">
        <f>+I35-J35</f>
        <v>0</v>
      </c>
    </row>
    <row r="36" spans="2:11">
      <c r="B36" s="912"/>
      <c r="C36" s="11"/>
      <c r="D36" s="908"/>
      <c r="E36" s="908"/>
      <c r="F36" s="909"/>
      <c r="G36" s="913"/>
      <c r="H36" s="12"/>
      <c r="I36" s="908"/>
      <c r="J36" s="908"/>
      <c r="K36" s="911"/>
    </row>
    <row r="37" spans="2:11">
      <c r="B37" s="901">
        <v>1140</v>
      </c>
      <c r="C37" s="8" t="s">
        <v>99</v>
      </c>
      <c r="D37" s="906">
        <f>SUM(D38:D42)</f>
        <v>0</v>
      </c>
      <c r="E37" s="906">
        <f>SUM(E38:E42)</f>
        <v>0</v>
      </c>
      <c r="F37" s="906">
        <f>SUM(F38:F42)</f>
        <v>0</v>
      </c>
      <c r="G37" s="904">
        <v>2150</v>
      </c>
      <c r="H37" s="8" t="s">
        <v>101</v>
      </c>
      <c r="I37" s="906">
        <f>SUM(I38:I40)</f>
        <v>0</v>
      </c>
      <c r="J37" s="906">
        <f t="shared" ref="J37:K37" si="11">SUM(J38:J40)</f>
        <v>0</v>
      </c>
      <c r="K37" s="692">
        <f t="shared" si="11"/>
        <v>0</v>
      </c>
    </row>
    <row r="38" spans="2:11">
      <c r="B38" s="907">
        <v>1141</v>
      </c>
      <c r="C38" s="11" t="s">
        <v>103</v>
      </c>
      <c r="D38" s="908">
        <v>0</v>
      </c>
      <c r="E38" s="908">
        <v>0</v>
      </c>
      <c r="F38" s="909">
        <f>+D38-E38</f>
        <v>0</v>
      </c>
      <c r="G38" s="910">
        <v>2151</v>
      </c>
      <c r="H38" s="11" t="s">
        <v>105</v>
      </c>
      <c r="I38" s="908">
        <v>0</v>
      </c>
      <c r="J38" s="908">
        <v>0</v>
      </c>
      <c r="K38" s="911">
        <f>+I38-J38</f>
        <v>0</v>
      </c>
    </row>
    <row r="39" spans="2:11">
      <c r="B39" s="907">
        <v>1142</v>
      </c>
      <c r="C39" s="11" t="s">
        <v>107</v>
      </c>
      <c r="D39" s="908">
        <v>0</v>
      </c>
      <c r="E39" s="908">
        <v>0</v>
      </c>
      <c r="F39" s="909">
        <f t="shared" ref="F39:F42" si="12">+D39-E39</f>
        <v>0</v>
      </c>
      <c r="G39" s="910">
        <v>2152</v>
      </c>
      <c r="H39" s="11" t="s">
        <v>109</v>
      </c>
      <c r="I39" s="908">
        <v>0</v>
      </c>
      <c r="J39" s="908">
        <v>0</v>
      </c>
      <c r="K39" s="911">
        <f t="shared" ref="K39:K40" si="13">+I39-J39</f>
        <v>0</v>
      </c>
    </row>
    <row r="40" spans="2:11">
      <c r="B40" s="907">
        <v>1143</v>
      </c>
      <c r="C40" s="11" t="s">
        <v>111</v>
      </c>
      <c r="D40" s="908">
        <v>0</v>
      </c>
      <c r="E40" s="908">
        <v>0</v>
      </c>
      <c r="F40" s="909">
        <f t="shared" si="12"/>
        <v>0</v>
      </c>
      <c r="G40" s="910">
        <v>2159</v>
      </c>
      <c r="H40" s="12" t="s">
        <v>113</v>
      </c>
      <c r="I40" s="908">
        <v>0</v>
      </c>
      <c r="J40" s="908">
        <v>0</v>
      </c>
      <c r="K40" s="911">
        <f t="shared" si="13"/>
        <v>0</v>
      </c>
    </row>
    <row r="41" spans="2:11">
      <c r="B41" s="907">
        <v>1144</v>
      </c>
      <c r="C41" s="11" t="s">
        <v>115</v>
      </c>
      <c r="D41" s="908">
        <v>0</v>
      </c>
      <c r="E41" s="908">
        <v>0</v>
      </c>
      <c r="F41" s="909">
        <f t="shared" si="12"/>
        <v>0</v>
      </c>
      <c r="G41" s="913"/>
      <c r="H41" s="12"/>
      <c r="I41" s="908"/>
      <c r="J41" s="908"/>
      <c r="K41" s="911"/>
    </row>
    <row r="42" spans="2:11">
      <c r="B42" s="907">
        <v>1145</v>
      </c>
      <c r="C42" s="11" t="s">
        <v>117</v>
      </c>
      <c r="D42" s="908">
        <v>0</v>
      </c>
      <c r="E42" s="908">
        <v>0</v>
      </c>
      <c r="F42" s="909">
        <f t="shared" si="12"/>
        <v>0</v>
      </c>
      <c r="G42" s="916">
        <v>2160</v>
      </c>
      <c r="H42" s="8" t="s">
        <v>119</v>
      </c>
      <c r="I42" s="906">
        <f>SUM(I43:I48)</f>
        <v>0</v>
      </c>
      <c r="J42" s="906">
        <f t="shared" ref="J42:K42" si="14">SUM(J43:J48)</f>
        <v>0</v>
      </c>
      <c r="K42" s="692">
        <f t="shared" si="14"/>
        <v>0</v>
      </c>
    </row>
    <row r="43" spans="2:11">
      <c r="B43" s="912"/>
      <c r="C43" s="11"/>
      <c r="D43" s="908"/>
      <c r="E43" s="908"/>
      <c r="F43" s="909"/>
      <c r="G43" s="917">
        <v>2161</v>
      </c>
      <c r="H43" s="11" t="s">
        <v>121</v>
      </c>
      <c r="I43" s="908">
        <v>0</v>
      </c>
      <c r="J43" s="908">
        <v>0</v>
      </c>
      <c r="K43" s="911">
        <f>+I43-J43</f>
        <v>0</v>
      </c>
    </row>
    <row r="44" spans="2:11">
      <c r="B44" s="901">
        <v>1150</v>
      </c>
      <c r="C44" s="8" t="s">
        <v>123</v>
      </c>
      <c r="D44" s="906">
        <f>+D45</f>
        <v>0</v>
      </c>
      <c r="E44" s="906">
        <f>+E45</f>
        <v>0</v>
      </c>
      <c r="F44" s="906">
        <f>+F45</f>
        <v>0</v>
      </c>
      <c r="G44" s="917">
        <v>2162</v>
      </c>
      <c r="H44" s="11" t="s">
        <v>125</v>
      </c>
      <c r="I44" s="908">
        <v>0</v>
      </c>
      <c r="J44" s="908">
        <v>0</v>
      </c>
      <c r="K44" s="911">
        <f t="shared" ref="K44:K48" si="15">+I44-J44</f>
        <v>0</v>
      </c>
    </row>
    <row r="45" spans="2:11">
      <c r="B45" s="907">
        <v>1151</v>
      </c>
      <c r="C45" s="11" t="s">
        <v>127</v>
      </c>
      <c r="D45" s="908">
        <v>0</v>
      </c>
      <c r="E45" s="908">
        <v>0</v>
      </c>
      <c r="F45" s="909">
        <f>+D45-E45</f>
        <v>0</v>
      </c>
      <c r="G45" s="917">
        <v>2163</v>
      </c>
      <c r="H45" s="11" t="s">
        <v>129</v>
      </c>
      <c r="I45" s="908">
        <v>0</v>
      </c>
      <c r="J45" s="908">
        <v>0</v>
      </c>
      <c r="K45" s="911">
        <f t="shared" si="15"/>
        <v>0</v>
      </c>
    </row>
    <row r="46" spans="2:11">
      <c r="B46" s="912"/>
      <c r="C46" s="11"/>
      <c r="D46" s="908"/>
      <c r="E46" s="908"/>
      <c r="F46" s="909"/>
      <c r="G46" s="917">
        <v>2164</v>
      </c>
      <c r="H46" s="11" t="s">
        <v>131</v>
      </c>
      <c r="I46" s="908">
        <v>0</v>
      </c>
      <c r="J46" s="908">
        <v>0</v>
      </c>
      <c r="K46" s="911">
        <f t="shared" si="15"/>
        <v>0</v>
      </c>
    </row>
    <row r="47" spans="2:11">
      <c r="B47" s="901">
        <v>1160</v>
      </c>
      <c r="C47" s="8" t="s">
        <v>133</v>
      </c>
      <c r="D47" s="906">
        <f>SUM(D48:D49)</f>
        <v>0</v>
      </c>
      <c r="E47" s="906">
        <f>SUM(E48:E49)</f>
        <v>0</v>
      </c>
      <c r="F47" s="906">
        <f>SUM(F48:F49)</f>
        <v>0</v>
      </c>
      <c r="G47" s="917">
        <v>2165</v>
      </c>
      <c r="H47" s="11" t="s">
        <v>135</v>
      </c>
      <c r="I47" s="908">
        <v>0</v>
      </c>
      <c r="J47" s="908">
        <v>0</v>
      </c>
      <c r="K47" s="911">
        <f t="shared" si="15"/>
        <v>0</v>
      </c>
    </row>
    <row r="48" spans="2:11" ht="27.75" customHeight="1">
      <c r="B48" s="915">
        <v>1161</v>
      </c>
      <c r="C48" s="12" t="s">
        <v>137</v>
      </c>
      <c r="D48" s="908">
        <v>0</v>
      </c>
      <c r="E48" s="908">
        <v>0</v>
      </c>
      <c r="F48" s="909">
        <f>+D48-E48</f>
        <v>0</v>
      </c>
      <c r="G48" s="917">
        <v>2166</v>
      </c>
      <c r="H48" s="11" t="s">
        <v>139</v>
      </c>
      <c r="I48" s="908">
        <v>0</v>
      </c>
      <c r="J48" s="908">
        <v>0</v>
      </c>
      <c r="K48" s="911">
        <f t="shared" si="15"/>
        <v>0</v>
      </c>
    </row>
    <row r="49" spans="2:11">
      <c r="B49" s="907">
        <v>1162</v>
      </c>
      <c r="C49" s="12" t="s">
        <v>141</v>
      </c>
      <c r="D49" s="908">
        <v>0</v>
      </c>
      <c r="E49" s="908">
        <v>0</v>
      </c>
      <c r="F49" s="909">
        <f>+D49-E49</f>
        <v>0</v>
      </c>
      <c r="G49" s="918"/>
      <c r="H49" s="11"/>
      <c r="I49" s="908"/>
      <c r="J49" s="908"/>
      <c r="K49" s="911"/>
    </row>
    <row r="50" spans="2:11">
      <c r="B50" s="912"/>
      <c r="C50" s="12"/>
      <c r="D50" s="908"/>
      <c r="E50" s="908"/>
      <c r="F50" s="909"/>
      <c r="G50" s="916">
        <v>2170</v>
      </c>
      <c r="H50" s="8" t="s">
        <v>143</v>
      </c>
      <c r="I50" s="906">
        <f>SUM(I51:I53)</f>
        <v>0</v>
      </c>
      <c r="J50" s="906">
        <f t="shared" ref="J50:K50" si="16">SUM(J51:J53)</f>
        <v>0</v>
      </c>
      <c r="K50" s="692">
        <f t="shared" si="16"/>
        <v>0</v>
      </c>
    </row>
    <row r="51" spans="2:11">
      <c r="B51" s="901">
        <v>1190</v>
      </c>
      <c r="C51" s="13" t="s">
        <v>145</v>
      </c>
      <c r="D51" s="906">
        <f>SUM(D52:D55)</f>
        <v>0</v>
      </c>
      <c r="E51" s="906">
        <f>SUM(E52:E55)</f>
        <v>0</v>
      </c>
      <c r="F51" s="906">
        <f>SUM(F52:F55)</f>
        <v>0</v>
      </c>
      <c r="G51" s="917">
        <v>2171</v>
      </c>
      <c r="H51" s="11" t="s">
        <v>147</v>
      </c>
      <c r="I51" s="908">
        <v>0</v>
      </c>
      <c r="J51" s="908">
        <v>0</v>
      </c>
      <c r="K51" s="911">
        <f>+I51-J51</f>
        <v>0</v>
      </c>
    </row>
    <row r="52" spans="2:11">
      <c r="B52" s="907">
        <v>1191</v>
      </c>
      <c r="C52" s="12" t="s">
        <v>149</v>
      </c>
      <c r="D52" s="908">
        <v>0</v>
      </c>
      <c r="E52" s="908">
        <v>0</v>
      </c>
      <c r="F52" s="909">
        <f>+D52-E52</f>
        <v>0</v>
      </c>
      <c r="G52" s="917">
        <v>2172</v>
      </c>
      <c r="H52" s="11" t="s">
        <v>151</v>
      </c>
      <c r="I52" s="908">
        <v>0</v>
      </c>
      <c r="J52" s="908">
        <v>0</v>
      </c>
      <c r="K52" s="911">
        <f t="shared" ref="K52:K53" si="17">+I52-J52</f>
        <v>0</v>
      </c>
    </row>
    <row r="53" spans="2:11">
      <c r="B53" s="907">
        <v>1192</v>
      </c>
      <c r="C53" s="12" t="s">
        <v>153</v>
      </c>
      <c r="D53" s="908">
        <v>0</v>
      </c>
      <c r="E53" s="908">
        <v>0</v>
      </c>
      <c r="F53" s="909">
        <f t="shared" ref="F53:F55" si="18">+D53-E53</f>
        <v>0</v>
      </c>
      <c r="G53" s="917">
        <v>2179</v>
      </c>
      <c r="H53" s="11" t="s">
        <v>155</v>
      </c>
      <c r="I53" s="908">
        <v>0</v>
      </c>
      <c r="J53" s="908">
        <v>0</v>
      </c>
      <c r="K53" s="911">
        <f t="shared" si="17"/>
        <v>0</v>
      </c>
    </row>
    <row r="54" spans="2:11">
      <c r="B54" s="907">
        <v>1193</v>
      </c>
      <c r="C54" s="12" t="s">
        <v>157</v>
      </c>
      <c r="D54" s="908">
        <v>0</v>
      </c>
      <c r="E54" s="908">
        <v>0</v>
      </c>
      <c r="F54" s="909">
        <f t="shared" si="18"/>
        <v>0</v>
      </c>
      <c r="G54" s="913"/>
      <c r="H54" s="12"/>
      <c r="I54" s="908"/>
      <c r="J54" s="908"/>
      <c r="K54" s="911"/>
    </row>
    <row r="55" spans="2:11">
      <c r="B55" s="907"/>
      <c r="C55" s="12"/>
      <c r="D55" s="908"/>
      <c r="E55" s="908"/>
      <c r="F55" s="909">
        <f t="shared" si="18"/>
        <v>0</v>
      </c>
      <c r="G55" s="916">
        <v>2190</v>
      </c>
      <c r="H55" s="8" t="s">
        <v>159</v>
      </c>
      <c r="I55" s="906">
        <f>SUM(I56:I58)</f>
        <v>0</v>
      </c>
      <c r="J55" s="906">
        <f t="shared" ref="J55:K55" si="19">SUM(J56:J58)</f>
        <v>0</v>
      </c>
      <c r="K55" s="692">
        <f t="shared" si="19"/>
        <v>0</v>
      </c>
    </row>
    <row r="56" spans="2:11">
      <c r="B56" s="912"/>
      <c r="C56" s="12"/>
      <c r="D56" s="908"/>
      <c r="E56" s="908"/>
      <c r="F56" s="909"/>
      <c r="G56" s="917">
        <v>2191</v>
      </c>
      <c r="H56" s="11" t="s">
        <v>161</v>
      </c>
      <c r="I56" s="908">
        <v>0</v>
      </c>
      <c r="J56" s="908">
        <v>0</v>
      </c>
      <c r="K56" s="911">
        <f>+I56-J56</f>
        <v>0</v>
      </c>
    </row>
    <row r="57" spans="2:11">
      <c r="B57" s="919"/>
      <c r="C57" s="16" t="s">
        <v>162</v>
      </c>
      <c r="D57" s="690">
        <f>+D12+D21+D30+D37+D44+D47+D51</f>
        <v>5460768.7999999998</v>
      </c>
      <c r="E57" s="690">
        <f>+E12+E21+E30+E37+E44+E47+E51</f>
        <v>5134008.24</v>
      </c>
      <c r="F57" s="690">
        <f>+F12+F21+F30+F37+F44+F47+F51</f>
        <v>326760.56000000006</v>
      </c>
      <c r="G57" s="917">
        <v>2192</v>
      </c>
      <c r="H57" s="11" t="s">
        <v>164</v>
      </c>
      <c r="I57" s="908">
        <v>0</v>
      </c>
      <c r="J57" s="908">
        <v>0</v>
      </c>
      <c r="K57" s="911">
        <f t="shared" ref="K57:K58" si="20">+I57-J57</f>
        <v>0</v>
      </c>
    </row>
    <row r="58" spans="2:11">
      <c r="B58" s="920"/>
      <c r="C58" s="18"/>
      <c r="D58" s="908"/>
      <c r="E58" s="908"/>
      <c r="F58" s="909"/>
      <c r="G58" s="917">
        <v>2199</v>
      </c>
      <c r="H58" s="11" t="s">
        <v>166</v>
      </c>
      <c r="I58" s="908">
        <v>0</v>
      </c>
      <c r="J58" s="908">
        <v>0</v>
      </c>
      <c r="K58" s="911">
        <f t="shared" si="20"/>
        <v>0</v>
      </c>
    </row>
    <row r="59" spans="2:11">
      <c r="B59" s="901">
        <v>1200</v>
      </c>
      <c r="C59" s="8" t="s">
        <v>168</v>
      </c>
      <c r="D59" s="906">
        <f>+D60+D66+D73+D82+D93+D100+D107+D115+D122</f>
        <v>128702120.47999999</v>
      </c>
      <c r="E59" s="906">
        <f t="shared" ref="E59:F59" si="21">+E60+E66+E73+E82+E93+E100+E107+E115+E122</f>
        <v>128705099.02000001</v>
      </c>
      <c r="F59" s="906">
        <f t="shared" si="21"/>
        <v>-2978.5399999991059</v>
      </c>
      <c r="G59" s="921"/>
      <c r="H59" s="19"/>
      <c r="I59" s="908"/>
      <c r="J59" s="908"/>
      <c r="K59" s="911"/>
    </row>
    <row r="60" spans="2:11">
      <c r="B60" s="901">
        <v>1210</v>
      </c>
      <c r="C60" s="8" t="s">
        <v>170</v>
      </c>
      <c r="D60" s="906">
        <f>SUM(D61:D64)</f>
        <v>0</v>
      </c>
      <c r="E60" s="906">
        <f>SUM(E61:E64)</f>
        <v>0</v>
      </c>
      <c r="F60" s="906">
        <f>SUM(F61:F64)</f>
        <v>0</v>
      </c>
      <c r="G60" s="921"/>
      <c r="H60" s="20" t="s">
        <v>171</v>
      </c>
      <c r="I60" s="690">
        <f>+I12+I23+I28+I33+I37+I42+I50+I55</f>
        <v>21165586.780000001</v>
      </c>
      <c r="J60" s="690">
        <f t="shared" ref="J60:K60" si="22">+J12+J23+J28+J33+J37+J42+J50+J55</f>
        <v>17269068.890000001</v>
      </c>
      <c r="K60" s="922">
        <f t="shared" si="22"/>
        <v>3896517.8900000006</v>
      </c>
    </row>
    <row r="61" spans="2:11">
      <c r="B61" s="907">
        <v>1211</v>
      </c>
      <c r="C61" s="11" t="s">
        <v>173</v>
      </c>
      <c r="D61" s="908">
        <v>0</v>
      </c>
      <c r="E61" s="908">
        <v>0</v>
      </c>
      <c r="F61" s="909">
        <f>+D61-E61</f>
        <v>0</v>
      </c>
      <c r="G61" s="913"/>
      <c r="H61" s="21"/>
      <c r="I61" s="908"/>
      <c r="J61" s="908"/>
      <c r="K61" s="911"/>
    </row>
    <row r="62" spans="2:11">
      <c r="B62" s="907">
        <v>1212</v>
      </c>
      <c r="C62" s="11" t="s">
        <v>175</v>
      </c>
      <c r="D62" s="908">
        <v>0</v>
      </c>
      <c r="E62" s="908">
        <v>0</v>
      </c>
      <c r="F62" s="909">
        <f t="shared" ref="F62:F64" si="23">+D62-E62</f>
        <v>0</v>
      </c>
      <c r="G62" s="913"/>
      <c r="H62" s="21"/>
      <c r="I62" s="908"/>
      <c r="J62" s="908"/>
      <c r="K62" s="911"/>
    </row>
    <row r="63" spans="2:11">
      <c r="B63" s="907">
        <v>1213</v>
      </c>
      <c r="C63" s="11" t="s">
        <v>177</v>
      </c>
      <c r="D63" s="908">
        <v>0</v>
      </c>
      <c r="E63" s="908">
        <v>0</v>
      </c>
      <c r="F63" s="909">
        <f t="shared" si="23"/>
        <v>0</v>
      </c>
      <c r="G63" s="904">
        <v>2200</v>
      </c>
      <c r="H63" s="8" t="s">
        <v>179</v>
      </c>
      <c r="I63" s="906">
        <f>+I64+I68+I73+I80+I85+I93</f>
        <v>0</v>
      </c>
      <c r="J63" s="906">
        <f>+J64+J68+J73+J80+J85+J93</f>
        <v>0</v>
      </c>
      <c r="K63" s="692">
        <f>+K64+K68+K73+K80+K85+K93</f>
        <v>0</v>
      </c>
    </row>
    <row r="64" spans="2:11">
      <c r="B64" s="907">
        <v>1214</v>
      </c>
      <c r="C64" s="11" t="s">
        <v>181</v>
      </c>
      <c r="D64" s="908">
        <v>0</v>
      </c>
      <c r="E64" s="908">
        <v>0</v>
      </c>
      <c r="F64" s="909">
        <f t="shared" si="23"/>
        <v>0</v>
      </c>
      <c r="G64" s="904">
        <v>2210</v>
      </c>
      <c r="H64" s="8" t="s">
        <v>183</v>
      </c>
      <c r="I64" s="906">
        <f>SUM(I65:I66)</f>
        <v>0</v>
      </c>
      <c r="J64" s="906">
        <f t="shared" ref="J64:K64" si="24">SUM(J65:J66)</f>
        <v>0</v>
      </c>
      <c r="K64" s="692">
        <f t="shared" si="24"/>
        <v>0</v>
      </c>
    </row>
    <row r="65" spans="2:11">
      <c r="B65" s="912"/>
      <c r="C65" s="11"/>
      <c r="D65" s="908"/>
      <c r="E65" s="908"/>
      <c r="F65" s="909"/>
      <c r="G65" s="917">
        <v>2211</v>
      </c>
      <c r="H65" s="11" t="s">
        <v>185</v>
      </c>
      <c r="I65" s="908">
        <v>0</v>
      </c>
      <c r="J65" s="908">
        <v>0</v>
      </c>
      <c r="K65" s="911">
        <f>+I65-J65</f>
        <v>0</v>
      </c>
    </row>
    <row r="66" spans="2:11">
      <c r="B66" s="901">
        <v>1220</v>
      </c>
      <c r="C66" s="8" t="s">
        <v>187</v>
      </c>
      <c r="D66" s="906">
        <f>SUM(D67:D71)</f>
        <v>0</v>
      </c>
      <c r="E66" s="906">
        <f>SUM(E67:E71)</f>
        <v>0</v>
      </c>
      <c r="F66" s="906">
        <f>SUM(F67:F71)</f>
        <v>0</v>
      </c>
      <c r="G66" s="917">
        <v>2212</v>
      </c>
      <c r="H66" s="11" t="s">
        <v>189</v>
      </c>
      <c r="I66" s="908">
        <v>0</v>
      </c>
      <c r="J66" s="908">
        <v>0</v>
      </c>
      <c r="K66" s="911">
        <f>+I66-J66</f>
        <v>0</v>
      </c>
    </row>
    <row r="67" spans="2:11">
      <c r="B67" s="907">
        <v>1221</v>
      </c>
      <c r="C67" s="11" t="s">
        <v>191</v>
      </c>
      <c r="D67" s="908">
        <v>0</v>
      </c>
      <c r="E67" s="908">
        <v>0</v>
      </c>
      <c r="F67" s="909">
        <f>+D67-E67</f>
        <v>0</v>
      </c>
      <c r="G67" s="918"/>
      <c r="H67" s="11"/>
      <c r="I67" s="908"/>
      <c r="J67" s="908"/>
      <c r="K67" s="911"/>
    </row>
    <row r="68" spans="2:11">
      <c r="B68" s="907">
        <v>1222</v>
      </c>
      <c r="C68" s="11" t="s">
        <v>193</v>
      </c>
      <c r="D68" s="908">
        <v>0</v>
      </c>
      <c r="E68" s="908">
        <v>0</v>
      </c>
      <c r="F68" s="909">
        <f t="shared" ref="F68:F71" si="25">+D68-E68</f>
        <v>0</v>
      </c>
      <c r="G68" s="904">
        <v>2220</v>
      </c>
      <c r="H68" s="8" t="s">
        <v>195</v>
      </c>
      <c r="I68" s="906">
        <f>SUM(I69:I71)</f>
        <v>0</v>
      </c>
      <c r="J68" s="906">
        <f t="shared" ref="J68:K68" si="26">SUM(J69:J71)</f>
        <v>0</v>
      </c>
      <c r="K68" s="692">
        <f t="shared" si="26"/>
        <v>0</v>
      </c>
    </row>
    <row r="69" spans="2:11">
      <c r="B69" s="907">
        <v>1223</v>
      </c>
      <c r="C69" s="11" t="s">
        <v>197</v>
      </c>
      <c r="D69" s="908">
        <v>0</v>
      </c>
      <c r="E69" s="908">
        <v>0</v>
      </c>
      <c r="F69" s="909">
        <f t="shared" si="25"/>
        <v>0</v>
      </c>
      <c r="G69" s="917">
        <v>2221</v>
      </c>
      <c r="H69" s="11" t="s">
        <v>199</v>
      </c>
      <c r="I69" s="908">
        <v>0</v>
      </c>
      <c r="J69" s="908">
        <v>0</v>
      </c>
      <c r="K69" s="911">
        <f>+I69-J69</f>
        <v>0</v>
      </c>
    </row>
    <row r="70" spans="2:11">
      <c r="B70" s="907">
        <v>1224</v>
      </c>
      <c r="C70" s="11" t="s">
        <v>201</v>
      </c>
      <c r="D70" s="908">
        <v>0</v>
      </c>
      <c r="E70" s="908">
        <v>0</v>
      </c>
      <c r="F70" s="909">
        <f t="shared" si="25"/>
        <v>0</v>
      </c>
      <c r="G70" s="917">
        <v>2222</v>
      </c>
      <c r="H70" s="11" t="s">
        <v>203</v>
      </c>
      <c r="I70" s="908">
        <v>0</v>
      </c>
      <c r="J70" s="908">
        <v>0</v>
      </c>
      <c r="K70" s="911">
        <f t="shared" ref="K70:K71" si="27">+I70-J70</f>
        <v>0</v>
      </c>
    </row>
    <row r="71" spans="2:11">
      <c r="B71" s="907">
        <v>1229</v>
      </c>
      <c r="C71" s="11" t="s">
        <v>205</v>
      </c>
      <c r="D71" s="908">
        <v>0</v>
      </c>
      <c r="E71" s="908">
        <v>0</v>
      </c>
      <c r="F71" s="909">
        <f t="shared" si="25"/>
        <v>0</v>
      </c>
      <c r="G71" s="917">
        <v>2229</v>
      </c>
      <c r="H71" s="11" t="s">
        <v>207</v>
      </c>
      <c r="I71" s="908">
        <v>0</v>
      </c>
      <c r="J71" s="908">
        <v>0</v>
      </c>
      <c r="K71" s="911">
        <f t="shared" si="27"/>
        <v>0</v>
      </c>
    </row>
    <row r="72" spans="2:11">
      <c r="B72" s="912"/>
      <c r="C72" s="11"/>
      <c r="D72" s="908"/>
      <c r="E72" s="908"/>
      <c r="F72" s="909"/>
      <c r="G72" s="918"/>
      <c r="H72" s="11"/>
      <c r="I72" s="908"/>
      <c r="J72" s="908"/>
      <c r="K72" s="911"/>
    </row>
    <row r="73" spans="2:11">
      <c r="B73" s="901">
        <v>1230</v>
      </c>
      <c r="C73" s="8" t="s">
        <v>209</v>
      </c>
      <c r="D73" s="906">
        <f>SUM(D74:D80)</f>
        <v>120465781.82000001</v>
      </c>
      <c r="E73" s="906">
        <f>SUM(E74:E80)</f>
        <v>112340084.26000001</v>
      </c>
      <c r="F73" s="906">
        <f>SUM(F74:F80)</f>
        <v>8125697.5600000024</v>
      </c>
      <c r="G73" s="904">
        <v>2230</v>
      </c>
      <c r="H73" s="8" t="s">
        <v>211</v>
      </c>
      <c r="I73" s="906">
        <f>SUM(I74:I78)</f>
        <v>0</v>
      </c>
      <c r="J73" s="906">
        <f t="shared" ref="J73:K73" si="28">SUM(J74:J78)</f>
        <v>0</v>
      </c>
      <c r="K73" s="692">
        <f t="shared" si="28"/>
        <v>0</v>
      </c>
    </row>
    <row r="74" spans="2:11">
      <c r="B74" s="907">
        <v>1231</v>
      </c>
      <c r="C74" s="11" t="s">
        <v>213</v>
      </c>
      <c r="D74" s="908">
        <v>6897147.3200000003</v>
      </c>
      <c r="E74" s="908">
        <v>6897147.3200000003</v>
      </c>
      <c r="F74" s="909">
        <f>+D74-E74</f>
        <v>0</v>
      </c>
      <c r="G74" s="917">
        <v>2231</v>
      </c>
      <c r="H74" s="11" t="s">
        <v>636</v>
      </c>
      <c r="I74" s="908">
        <v>0</v>
      </c>
      <c r="J74" s="908">
        <v>0</v>
      </c>
      <c r="K74" s="911">
        <f>+I74-J74</f>
        <v>0</v>
      </c>
    </row>
    <row r="75" spans="2:11">
      <c r="B75" s="907">
        <v>1232</v>
      </c>
      <c r="C75" s="11" t="s">
        <v>217</v>
      </c>
      <c r="D75" s="908">
        <v>0</v>
      </c>
      <c r="E75" s="908"/>
      <c r="F75" s="909">
        <f t="shared" ref="F75:F80" si="29">+D75-E75</f>
        <v>0</v>
      </c>
      <c r="G75" s="910">
        <v>2232</v>
      </c>
      <c r="H75" s="11" t="s">
        <v>219</v>
      </c>
      <c r="I75" s="908">
        <v>0</v>
      </c>
      <c r="J75" s="908">
        <v>0</v>
      </c>
      <c r="K75" s="911">
        <f t="shared" ref="K75:K78" si="30">+I75-J75</f>
        <v>0</v>
      </c>
    </row>
    <row r="76" spans="2:11">
      <c r="B76" s="907">
        <v>1233</v>
      </c>
      <c r="C76" s="11" t="s">
        <v>221</v>
      </c>
      <c r="D76" s="908">
        <v>20435344.800000001</v>
      </c>
      <c r="E76" s="908">
        <v>20435344.800000001</v>
      </c>
      <c r="F76" s="909">
        <f t="shared" si="29"/>
        <v>0</v>
      </c>
      <c r="G76" s="910">
        <v>2233</v>
      </c>
      <c r="H76" s="11" t="s">
        <v>223</v>
      </c>
      <c r="I76" s="908">
        <v>0</v>
      </c>
      <c r="J76" s="908">
        <v>0</v>
      </c>
      <c r="K76" s="911">
        <f t="shared" si="30"/>
        <v>0</v>
      </c>
    </row>
    <row r="77" spans="2:11">
      <c r="B77" s="907">
        <v>1234</v>
      </c>
      <c r="C77" s="11" t="s">
        <v>225</v>
      </c>
      <c r="D77" s="908">
        <v>0</v>
      </c>
      <c r="E77" s="908">
        <v>0</v>
      </c>
      <c r="F77" s="909">
        <f t="shared" si="29"/>
        <v>0</v>
      </c>
      <c r="G77" s="910">
        <v>2234</v>
      </c>
      <c r="H77" s="11" t="s">
        <v>227</v>
      </c>
      <c r="I77" s="908">
        <v>0</v>
      </c>
      <c r="J77" s="908">
        <v>0</v>
      </c>
      <c r="K77" s="911">
        <f t="shared" si="30"/>
        <v>0</v>
      </c>
    </row>
    <row r="78" spans="2:11">
      <c r="B78" s="907">
        <v>1235</v>
      </c>
      <c r="C78" s="11" t="s">
        <v>229</v>
      </c>
      <c r="D78" s="908">
        <v>93133289.700000003</v>
      </c>
      <c r="E78" s="908">
        <v>85007592.140000001</v>
      </c>
      <c r="F78" s="909">
        <f t="shared" si="29"/>
        <v>8125697.5600000024</v>
      </c>
      <c r="G78" s="910">
        <v>2235</v>
      </c>
      <c r="H78" s="11" t="s">
        <v>231</v>
      </c>
      <c r="I78" s="908">
        <v>0</v>
      </c>
      <c r="J78" s="908">
        <v>0</v>
      </c>
      <c r="K78" s="911">
        <f t="shared" si="30"/>
        <v>0</v>
      </c>
    </row>
    <row r="79" spans="2:11">
      <c r="B79" s="907">
        <v>1236</v>
      </c>
      <c r="C79" s="11" t="s">
        <v>233</v>
      </c>
      <c r="D79" s="908">
        <v>0</v>
      </c>
      <c r="E79" s="908">
        <v>0</v>
      </c>
      <c r="F79" s="909">
        <f t="shared" si="29"/>
        <v>0</v>
      </c>
      <c r="G79" s="913"/>
      <c r="H79" s="11"/>
      <c r="I79" s="908"/>
      <c r="J79" s="908"/>
      <c r="K79" s="911"/>
    </row>
    <row r="80" spans="2:11">
      <c r="B80" s="907">
        <v>1239</v>
      </c>
      <c r="C80" s="11" t="s">
        <v>235</v>
      </c>
      <c r="D80" s="908">
        <v>0</v>
      </c>
      <c r="E80" s="908">
        <v>0</v>
      </c>
      <c r="F80" s="909">
        <f t="shared" si="29"/>
        <v>0</v>
      </c>
      <c r="G80" s="904">
        <v>2240</v>
      </c>
      <c r="H80" s="8" t="s">
        <v>237</v>
      </c>
      <c r="I80" s="906">
        <f>SUM(I81:I83)</f>
        <v>0</v>
      </c>
      <c r="J80" s="906">
        <f t="shared" ref="J80:K80" si="31">SUM(J81:J83)</f>
        <v>0</v>
      </c>
      <c r="K80" s="692">
        <f t="shared" si="31"/>
        <v>0</v>
      </c>
    </row>
    <row r="81" spans="2:11">
      <c r="B81" s="912"/>
      <c r="C81" s="11"/>
      <c r="D81" s="908"/>
      <c r="E81" s="908"/>
      <c r="F81" s="909"/>
      <c r="G81" s="910">
        <v>2241</v>
      </c>
      <c r="H81" s="11" t="s">
        <v>239</v>
      </c>
      <c r="I81" s="908">
        <v>0</v>
      </c>
      <c r="J81" s="908">
        <v>0</v>
      </c>
      <c r="K81" s="911">
        <f>+I81-J81</f>
        <v>0</v>
      </c>
    </row>
    <row r="82" spans="2:11">
      <c r="B82" s="901">
        <v>1240</v>
      </c>
      <c r="C82" s="8" t="s">
        <v>241</v>
      </c>
      <c r="D82" s="906">
        <f>SUM(D83:D91)</f>
        <v>27149822</v>
      </c>
      <c r="E82" s="906">
        <f>SUM(E83:E91)</f>
        <v>29917425.420000002</v>
      </c>
      <c r="F82" s="906">
        <f>SUM(F83:F91)</f>
        <v>-2767603.4200000023</v>
      </c>
      <c r="G82" s="910">
        <v>2242</v>
      </c>
      <c r="H82" s="11" t="s">
        <v>243</v>
      </c>
      <c r="I82" s="908">
        <v>0</v>
      </c>
      <c r="J82" s="908">
        <v>0</v>
      </c>
      <c r="K82" s="911">
        <f t="shared" ref="K82:K83" si="32">+I82-J82</f>
        <v>0</v>
      </c>
    </row>
    <row r="83" spans="2:11">
      <c r="B83" s="907">
        <v>1241</v>
      </c>
      <c r="C83" s="11" t="s">
        <v>245</v>
      </c>
      <c r="D83" s="908">
        <v>2897647.59</v>
      </c>
      <c r="E83" s="908">
        <v>3658003.7</v>
      </c>
      <c r="F83" s="909">
        <f>+D83-E83</f>
        <v>-760356.11000000034</v>
      </c>
      <c r="G83" s="910">
        <v>2249</v>
      </c>
      <c r="H83" s="11" t="s">
        <v>247</v>
      </c>
      <c r="I83" s="908">
        <v>0</v>
      </c>
      <c r="J83" s="908">
        <v>0</v>
      </c>
      <c r="K83" s="911">
        <f t="shared" si="32"/>
        <v>0</v>
      </c>
    </row>
    <row r="84" spans="2:11">
      <c r="B84" s="907">
        <v>1242</v>
      </c>
      <c r="C84" s="11" t="s">
        <v>249</v>
      </c>
      <c r="D84" s="908">
        <v>0</v>
      </c>
      <c r="E84" s="908">
        <v>0</v>
      </c>
      <c r="F84" s="909">
        <f t="shared" ref="F84:F91" si="33">+D84-E84</f>
        <v>0</v>
      </c>
      <c r="G84" s="913"/>
      <c r="H84" s="11"/>
      <c r="I84" s="908"/>
      <c r="J84" s="908"/>
      <c r="K84" s="911"/>
    </row>
    <row r="85" spans="2:11">
      <c r="B85" s="907">
        <v>1243</v>
      </c>
      <c r="C85" s="11" t="s">
        <v>251</v>
      </c>
      <c r="D85" s="908">
        <v>51255.4</v>
      </c>
      <c r="E85" s="908">
        <v>51755.65</v>
      </c>
      <c r="F85" s="909">
        <f t="shared" si="33"/>
        <v>-500.25</v>
      </c>
      <c r="G85" s="904">
        <v>2250</v>
      </c>
      <c r="H85" s="8" t="s">
        <v>253</v>
      </c>
      <c r="I85" s="906">
        <f>SUM(I86:I91)</f>
        <v>0</v>
      </c>
      <c r="J85" s="906">
        <f t="shared" ref="J85:K85" si="34">SUM(J86:J91)</f>
        <v>0</v>
      </c>
      <c r="K85" s="692">
        <f t="shared" si="34"/>
        <v>0</v>
      </c>
    </row>
    <row r="86" spans="2:11">
      <c r="B86" s="907">
        <v>1244</v>
      </c>
      <c r="C86" s="11" t="s">
        <v>255</v>
      </c>
      <c r="D86" s="908">
        <v>17539920.829999998</v>
      </c>
      <c r="E86" s="908">
        <v>18285595.84</v>
      </c>
      <c r="F86" s="909">
        <f t="shared" si="33"/>
        <v>-745675.01000000164</v>
      </c>
      <c r="G86" s="910">
        <v>2251</v>
      </c>
      <c r="H86" s="11" t="s">
        <v>257</v>
      </c>
      <c r="I86" s="908">
        <v>0</v>
      </c>
      <c r="J86" s="908">
        <v>0</v>
      </c>
      <c r="K86" s="911">
        <f>+I86-J86</f>
        <v>0</v>
      </c>
    </row>
    <row r="87" spans="2:11">
      <c r="B87" s="907">
        <v>1245</v>
      </c>
      <c r="C87" s="11" t="s">
        <v>259</v>
      </c>
      <c r="D87" s="908">
        <v>474330.53</v>
      </c>
      <c r="E87" s="908">
        <v>877160.53</v>
      </c>
      <c r="F87" s="909">
        <f t="shared" si="33"/>
        <v>-402830</v>
      </c>
      <c r="G87" s="910">
        <v>2252</v>
      </c>
      <c r="H87" s="11" t="s">
        <v>261</v>
      </c>
      <c r="I87" s="908">
        <v>0</v>
      </c>
      <c r="J87" s="908">
        <v>0</v>
      </c>
      <c r="K87" s="911">
        <f t="shared" ref="K87:K91" si="35">+I87-J87</f>
        <v>0</v>
      </c>
    </row>
    <row r="88" spans="2:11">
      <c r="B88" s="907">
        <v>1246</v>
      </c>
      <c r="C88" s="11" t="s">
        <v>263</v>
      </c>
      <c r="D88" s="908">
        <v>6158317.6500000004</v>
      </c>
      <c r="E88" s="908">
        <v>7011595.4800000004</v>
      </c>
      <c r="F88" s="909">
        <f t="shared" si="33"/>
        <v>-853277.83000000007</v>
      </c>
      <c r="G88" s="910">
        <v>2253</v>
      </c>
      <c r="H88" s="11" t="s">
        <v>265</v>
      </c>
      <c r="I88" s="908">
        <v>0</v>
      </c>
      <c r="J88" s="908">
        <v>0</v>
      </c>
      <c r="K88" s="911">
        <f t="shared" si="35"/>
        <v>0</v>
      </c>
    </row>
    <row r="89" spans="2:11">
      <c r="B89" s="907">
        <v>1247</v>
      </c>
      <c r="C89" s="11" t="s">
        <v>267</v>
      </c>
      <c r="D89" s="908">
        <v>28350</v>
      </c>
      <c r="E89" s="908">
        <v>33314.22</v>
      </c>
      <c r="F89" s="909">
        <f t="shared" si="33"/>
        <v>-4964.2200000000012</v>
      </c>
      <c r="G89" s="910">
        <v>2254</v>
      </c>
      <c r="H89" s="11" t="s">
        <v>269</v>
      </c>
      <c r="I89" s="908">
        <v>0</v>
      </c>
      <c r="J89" s="908">
        <v>0</v>
      </c>
      <c r="K89" s="911">
        <f t="shared" si="35"/>
        <v>0</v>
      </c>
    </row>
    <row r="90" spans="2:11">
      <c r="B90" s="907">
        <v>1248</v>
      </c>
      <c r="C90" s="11" t="s">
        <v>271</v>
      </c>
      <c r="D90" s="908">
        <v>0</v>
      </c>
      <c r="E90" s="908">
        <v>0</v>
      </c>
      <c r="F90" s="909">
        <f t="shared" si="33"/>
        <v>0</v>
      </c>
      <c r="G90" s="910">
        <v>2255</v>
      </c>
      <c r="H90" s="11" t="s">
        <v>273</v>
      </c>
      <c r="I90" s="908">
        <v>0</v>
      </c>
      <c r="J90" s="908">
        <v>0</v>
      </c>
      <c r="K90" s="911">
        <f t="shared" si="35"/>
        <v>0</v>
      </c>
    </row>
    <row r="91" spans="2:11">
      <c r="B91" s="907">
        <v>1249</v>
      </c>
      <c r="C91" s="11" t="s">
        <v>275</v>
      </c>
      <c r="D91" s="908">
        <v>0</v>
      </c>
      <c r="E91" s="908">
        <v>0</v>
      </c>
      <c r="F91" s="909">
        <f t="shared" si="33"/>
        <v>0</v>
      </c>
      <c r="G91" s="910">
        <v>2256</v>
      </c>
      <c r="H91" s="11" t="s">
        <v>277</v>
      </c>
      <c r="I91" s="908">
        <v>0</v>
      </c>
      <c r="J91" s="908">
        <v>0</v>
      </c>
      <c r="K91" s="911">
        <f t="shared" si="35"/>
        <v>0</v>
      </c>
    </row>
    <row r="92" spans="2:11">
      <c r="B92" s="912"/>
      <c r="C92" s="11"/>
      <c r="D92" s="908"/>
      <c r="E92" s="908"/>
      <c r="F92" s="909"/>
      <c r="G92" s="913"/>
      <c r="H92" s="11"/>
      <c r="I92" s="908"/>
      <c r="J92" s="908"/>
      <c r="K92" s="911"/>
    </row>
    <row r="93" spans="2:11">
      <c r="B93" s="901">
        <v>1250</v>
      </c>
      <c r="C93" s="8" t="s">
        <v>279</v>
      </c>
      <c r="D93" s="906">
        <f>SUM(D94:D98)</f>
        <v>0</v>
      </c>
      <c r="E93" s="906">
        <f>SUM(E94:E98)</f>
        <v>0</v>
      </c>
      <c r="F93" s="906">
        <f>SUM(F94:F98)</f>
        <v>0</v>
      </c>
      <c r="G93" s="904">
        <v>2260</v>
      </c>
      <c r="H93" s="8" t="s">
        <v>281</v>
      </c>
      <c r="I93" s="906">
        <f>SUM(I94:I97)</f>
        <v>0</v>
      </c>
      <c r="J93" s="906">
        <f t="shared" ref="J93:K93" si="36">SUM(J94:J97)</f>
        <v>0</v>
      </c>
      <c r="K93" s="692">
        <f t="shared" si="36"/>
        <v>0</v>
      </c>
    </row>
    <row r="94" spans="2:11">
      <c r="B94" s="907">
        <v>1251</v>
      </c>
      <c r="C94" s="11" t="s">
        <v>283</v>
      </c>
      <c r="D94" s="908">
        <v>0</v>
      </c>
      <c r="E94" s="908">
        <v>0</v>
      </c>
      <c r="F94" s="909">
        <f>+D94-E94</f>
        <v>0</v>
      </c>
      <c r="G94" s="910">
        <v>2261</v>
      </c>
      <c r="H94" s="11" t="s">
        <v>285</v>
      </c>
      <c r="I94" s="908">
        <v>0</v>
      </c>
      <c r="J94" s="908">
        <v>0</v>
      </c>
      <c r="K94" s="911">
        <f>+I94-J94</f>
        <v>0</v>
      </c>
    </row>
    <row r="95" spans="2:11">
      <c r="B95" s="907">
        <v>1252</v>
      </c>
      <c r="C95" s="11" t="s">
        <v>287</v>
      </c>
      <c r="D95" s="908">
        <v>0</v>
      </c>
      <c r="E95" s="908">
        <v>0</v>
      </c>
      <c r="F95" s="909">
        <f t="shared" ref="F95:F98" si="37">+D95-E95</f>
        <v>0</v>
      </c>
      <c r="G95" s="910">
        <v>2262</v>
      </c>
      <c r="H95" s="11" t="s">
        <v>289</v>
      </c>
      <c r="I95" s="908">
        <v>0</v>
      </c>
      <c r="J95" s="908">
        <v>0</v>
      </c>
      <c r="K95" s="911">
        <f t="shared" ref="K95:K97" si="38">+I95-J95</f>
        <v>0</v>
      </c>
    </row>
    <row r="96" spans="2:11">
      <c r="B96" s="907">
        <v>1253</v>
      </c>
      <c r="C96" s="11" t="s">
        <v>291</v>
      </c>
      <c r="D96" s="908">
        <v>0</v>
      </c>
      <c r="E96" s="908">
        <v>0</v>
      </c>
      <c r="F96" s="909">
        <f t="shared" si="37"/>
        <v>0</v>
      </c>
      <c r="G96" s="910">
        <v>2263</v>
      </c>
      <c r="H96" s="11" t="s">
        <v>293</v>
      </c>
      <c r="I96" s="908">
        <v>0</v>
      </c>
      <c r="J96" s="908">
        <v>0</v>
      </c>
      <c r="K96" s="911">
        <f t="shared" si="38"/>
        <v>0</v>
      </c>
    </row>
    <row r="97" spans="2:11">
      <c r="B97" s="907">
        <v>1254</v>
      </c>
      <c r="C97" s="11" t="s">
        <v>295</v>
      </c>
      <c r="D97" s="908">
        <v>0</v>
      </c>
      <c r="E97" s="908">
        <v>0</v>
      </c>
      <c r="F97" s="909">
        <f t="shared" si="37"/>
        <v>0</v>
      </c>
      <c r="G97" s="910">
        <v>2269</v>
      </c>
      <c r="H97" s="11" t="s">
        <v>297</v>
      </c>
      <c r="I97" s="908">
        <v>0</v>
      </c>
      <c r="J97" s="908">
        <v>0</v>
      </c>
      <c r="K97" s="911">
        <f t="shared" si="38"/>
        <v>0</v>
      </c>
    </row>
    <row r="98" spans="2:11">
      <c r="B98" s="907">
        <v>1259</v>
      </c>
      <c r="C98" s="11" t="s">
        <v>299</v>
      </c>
      <c r="D98" s="908">
        <v>0</v>
      </c>
      <c r="E98" s="908">
        <v>0</v>
      </c>
      <c r="F98" s="909">
        <f t="shared" si="37"/>
        <v>0</v>
      </c>
      <c r="G98" s="918"/>
      <c r="H98" s="19"/>
      <c r="I98" s="908"/>
      <c r="J98" s="908"/>
      <c r="K98" s="911"/>
    </row>
    <row r="99" spans="2:11">
      <c r="B99" s="912"/>
      <c r="C99" s="11"/>
      <c r="D99" s="908"/>
      <c r="E99" s="908"/>
      <c r="F99" s="909"/>
      <c r="G99" s="913"/>
      <c r="H99" s="20" t="s">
        <v>300</v>
      </c>
      <c r="I99" s="906">
        <f>+I64+I68+I73+I80+I85+I93</f>
        <v>0</v>
      </c>
      <c r="J99" s="906">
        <f>+J64+J68+J73+J80+J85+J93</f>
        <v>0</v>
      </c>
      <c r="K99" s="692">
        <f>+K64+K68+K73+K80+K85+K93</f>
        <v>0</v>
      </c>
    </row>
    <row r="100" spans="2:11">
      <c r="B100" s="901">
        <v>1260</v>
      </c>
      <c r="C100" s="8" t="s">
        <v>302</v>
      </c>
      <c r="D100" s="906">
        <f>SUM(D101:D105)</f>
        <v>-18913483.34</v>
      </c>
      <c r="E100" s="906">
        <f>SUM(E101:E105)</f>
        <v>-13552410.66</v>
      </c>
      <c r="F100" s="906">
        <f>SUM(F101:F105)</f>
        <v>-5361072.68</v>
      </c>
      <c r="G100" s="921"/>
      <c r="H100" s="20" t="s">
        <v>303</v>
      </c>
      <c r="I100" s="923">
        <f>+I60+I99</f>
        <v>21165586.780000001</v>
      </c>
      <c r="J100" s="923">
        <f t="shared" ref="J100:K100" si="39">+J60+J99</f>
        <v>17269068.890000001</v>
      </c>
      <c r="K100" s="924">
        <f t="shared" si="39"/>
        <v>3896517.8900000006</v>
      </c>
    </row>
    <row r="101" spans="2:11">
      <c r="B101" s="907">
        <v>1261</v>
      </c>
      <c r="C101" s="11" t="s">
        <v>305</v>
      </c>
      <c r="D101" s="908">
        <v>-1633527.45</v>
      </c>
      <c r="E101" s="908">
        <v>-1224807.45</v>
      </c>
      <c r="F101" s="909">
        <f>+D101-E101</f>
        <v>-408720</v>
      </c>
      <c r="G101" s="913"/>
      <c r="H101" s="21"/>
      <c r="I101" s="908"/>
      <c r="J101" s="908"/>
      <c r="K101" s="911"/>
    </row>
    <row r="102" spans="2:11">
      <c r="B102" s="907">
        <v>1262</v>
      </c>
      <c r="C102" s="11" t="s">
        <v>307</v>
      </c>
      <c r="D102" s="908">
        <v>0</v>
      </c>
      <c r="E102" s="908">
        <v>0</v>
      </c>
      <c r="F102" s="909">
        <f t="shared" ref="F102:F105" si="40">+D102-E102</f>
        <v>0</v>
      </c>
      <c r="G102" s="904">
        <v>3000</v>
      </c>
      <c r="H102" s="8" t="s">
        <v>309</v>
      </c>
      <c r="I102" s="906">
        <f>+I103+I113+I134</f>
        <v>112997302.5</v>
      </c>
      <c r="J102" s="906">
        <f t="shared" ref="J102:K102" si="41">+J103+J113+J134</f>
        <v>116570038.37</v>
      </c>
      <c r="K102" s="692">
        <f t="shared" si="41"/>
        <v>-3572735.8700000048</v>
      </c>
    </row>
    <row r="103" spans="2:11">
      <c r="B103" s="907">
        <v>1263</v>
      </c>
      <c r="C103" s="11" t="s">
        <v>311</v>
      </c>
      <c r="D103" s="908">
        <v>-17279955.890000001</v>
      </c>
      <c r="E103" s="908">
        <v>-12327603.210000001</v>
      </c>
      <c r="F103" s="909">
        <f t="shared" si="40"/>
        <v>-4952352.68</v>
      </c>
      <c r="G103" s="904">
        <v>3100</v>
      </c>
      <c r="H103" s="8" t="s">
        <v>313</v>
      </c>
      <c r="I103" s="906">
        <f>+I104+I107+I110</f>
        <v>16351246</v>
      </c>
      <c r="J103" s="906">
        <f t="shared" ref="J103:K103" si="42">+J104+J107+J110</f>
        <v>16351246</v>
      </c>
      <c r="K103" s="692">
        <f t="shared" si="42"/>
        <v>0</v>
      </c>
    </row>
    <row r="104" spans="2:11">
      <c r="B104" s="907">
        <v>1264</v>
      </c>
      <c r="C104" s="11" t="s">
        <v>315</v>
      </c>
      <c r="D104" s="908">
        <v>0</v>
      </c>
      <c r="E104" s="908">
        <v>0</v>
      </c>
      <c r="F104" s="909">
        <f t="shared" si="40"/>
        <v>0</v>
      </c>
      <c r="G104" s="904">
        <v>3110</v>
      </c>
      <c r="H104" s="8" t="s">
        <v>317</v>
      </c>
      <c r="I104" s="906">
        <f>+I105</f>
        <v>16351246</v>
      </c>
      <c r="J104" s="906">
        <f t="shared" ref="J104:K104" si="43">+J105</f>
        <v>16351246</v>
      </c>
      <c r="K104" s="692">
        <f t="shared" si="43"/>
        <v>0</v>
      </c>
    </row>
    <row r="105" spans="2:11">
      <c r="B105" s="907">
        <v>1265</v>
      </c>
      <c r="C105" s="11" t="s">
        <v>319</v>
      </c>
      <c r="D105" s="908">
        <v>0</v>
      </c>
      <c r="E105" s="908">
        <v>0</v>
      </c>
      <c r="F105" s="909">
        <f t="shared" si="40"/>
        <v>0</v>
      </c>
      <c r="G105" s="910">
        <v>3111</v>
      </c>
      <c r="H105" s="11" t="s">
        <v>317</v>
      </c>
      <c r="I105" s="908">
        <v>16351246</v>
      </c>
      <c r="J105" s="908">
        <v>16351246</v>
      </c>
      <c r="K105" s="911">
        <f>+I105-J105</f>
        <v>0</v>
      </c>
    </row>
    <row r="106" spans="2:11">
      <c r="B106" s="912"/>
      <c r="C106" s="11"/>
      <c r="D106" s="908"/>
      <c r="E106" s="908"/>
      <c r="F106" s="909"/>
      <c r="G106" s="913"/>
      <c r="H106" s="11"/>
      <c r="I106" s="908"/>
      <c r="J106" s="908"/>
      <c r="K106" s="911"/>
    </row>
    <row r="107" spans="2:11">
      <c r="B107" s="901">
        <v>1270</v>
      </c>
      <c r="C107" s="8" t="s">
        <v>322</v>
      </c>
      <c r="D107" s="906">
        <f>SUM(D108:D113)</f>
        <v>0</v>
      </c>
      <c r="E107" s="906">
        <f>SUM(E108:E113)</f>
        <v>0</v>
      </c>
      <c r="F107" s="906">
        <f>SUM(F108:F113)</f>
        <v>0</v>
      </c>
      <c r="G107" s="904">
        <v>3120</v>
      </c>
      <c r="H107" s="8" t="s">
        <v>324</v>
      </c>
      <c r="I107" s="906">
        <f>+I108</f>
        <v>0</v>
      </c>
      <c r="J107" s="906">
        <f t="shared" ref="J107:K107" si="44">+J108</f>
        <v>0</v>
      </c>
      <c r="K107" s="692">
        <f t="shared" si="44"/>
        <v>0</v>
      </c>
    </row>
    <row r="108" spans="2:11">
      <c r="B108" s="907">
        <v>1271</v>
      </c>
      <c r="C108" s="11" t="s">
        <v>326</v>
      </c>
      <c r="D108" s="908">
        <v>0</v>
      </c>
      <c r="E108" s="908">
        <v>0</v>
      </c>
      <c r="F108" s="909">
        <f>+D108-E108</f>
        <v>0</v>
      </c>
      <c r="G108" s="910">
        <v>3121</v>
      </c>
      <c r="H108" s="11" t="s">
        <v>324</v>
      </c>
      <c r="I108" s="908">
        <v>0</v>
      </c>
      <c r="J108" s="908">
        <v>0</v>
      </c>
      <c r="K108" s="911">
        <f>+I108-J108</f>
        <v>0</v>
      </c>
    </row>
    <row r="109" spans="2:11">
      <c r="B109" s="907">
        <v>1272</v>
      </c>
      <c r="C109" s="11" t="s">
        <v>329</v>
      </c>
      <c r="D109" s="908">
        <v>0</v>
      </c>
      <c r="E109" s="908">
        <v>0</v>
      </c>
      <c r="F109" s="909">
        <f t="shared" ref="F109:F113" si="45">+D109-E109</f>
        <v>0</v>
      </c>
      <c r="G109" s="921"/>
      <c r="H109" s="11"/>
      <c r="I109" s="908"/>
      <c r="J109" s="908"/>
      <c r="K109" s="911"/>
    </row>
    <row r="110" spans="2:11">
      <c r="B110" s="907">
        <v>1273</v>
      </c>
      <c r="C110" s="11" t="s">
        <v>331</v>
      </c>
      <c r="D110" s="908">
        <v>0</v>
      </c>
      <c r="E110" s="908">
        <v>0</v>
      </c>
      <c r="F110" s="909">
        <f t="shared" si="45"/>
        <v>0</v>
      </c>
      <c r="G110" s="904">
        <v>3130</v>
      </c>
      <c r="H110" s="8" t="s">
        <v>333</v>
      </c>
      <c r="I110" s="906">
        <f>+I111</f>
        <v>0</v>
      </c>
      <c r="J110" s="906">
        <f t="shared" ref="J110:K110" si="46">+J111</f>
        <v>0</v>
      </c>
      <c r="K110" s="692">
        <f t="shared" si="46"/>
        <v>0</v>
      </c>
    </row>
    <row r="111" spans="2:11">
      <c r="B111" s="907">
        <v>1274</v>
      </c>
      <c r="C111" s="11" t="s">
        <v>335</v>
      </c>
      <c r="D111" s="908">
        <v>0</v>
      </c>
      <c r="E111" s="908">
        <v>0</v>
      </c>
      <c r="F111" s="909">
        <f t="shared" si="45"/>
        <v>0</v>
      </c>
      <c r="G111" s="910">
        <v>3131</v>
      </c>
      <c r="H111" s="11" t="s">
        <v>333</v>
      </c>
      <c r="I111" s="908">
        <v>0</v>
      </c>
      <c r="J111" s="908">
        <v>0</v>
      </c>
      <c r="K111" s="911">
        <f>+I111-J111</f>
        <v>0</v>
      </c>
    </row>
    <row r="112" spans="2:11">
      <c r="B112" s="907">
        <v>1275</v>
      </c>
      <c r="C112" s="11" t="s">
        <v>338</v>
      </c>
      <c r="D112" s="908">
        <v>0</v>
      </c>
      <c r="E112" s="908">
        <v>0</v>
      </c>
      <c r="F112" s="909">
        <f t="shared" si="45"/>
        <v>0</v>
      </c>
      <c r="G112" s="921"/>
      <c r="H112" s="11"/>
      <c r="I112" s="908"/>
      <c r="J112" s="908"/>
      <c r="K112" s="911"/>
    </row>
    <row r="113" spans="2:11">
      <c r="B113" s="915">
        <v>1279</v>
      </c>
      <c r="C113" s="11" t="s">
        <v>340</v>
      </c>
      <c r="D113" s="908">
        <v>0</v>
      </c>
      <c r="E113" s="908">
        <v>0</v>
      </c>
      <c r="F113" s="909">
        <f t="shared" si="45"/>
        <v>0</v>
      </c>
      <c r="G113" s="904">
        <v>3200</v>
      </c>
      <c r="H113" s="8" t="s">
        <v>342</v>
      </c>
      <c r="I113" s="906">
        <f>+I114+I116+I119+I125+I130</f>
        <v>96646056.5</v>
      </c>
      <c r="J113" s="906">
        <f t="shared" ref="J113:K113" si="47">+J114+J116+J119+J125+J130</f>
        <v>100218792.37</v>
      </c>
      <c r="K113" s="692">
        <f t="shared" si="47"/>
        <v>-3572735.8700000048</v>
      </c>
    </row>
    <row r="114" spans="2:11" ht="21.75" customHeight="1">
      <c r="B114" s="919"/>
      <c r="C114" s="11"/>
      <c r="D114" s="908"/>
      <c r="E114" s="908"/>
      <c r="F114" s="909"/>
      <c r="G114" s="904">
        <v>3210</v>
      </c>
      <c r="H114" s="8" t="s">
        <v>344</v>
      </c>
      <c r="I114" s="906">
        <f>+I115</f>
        <v>82403104.629999995</v>
      </c>
      <c r="J114" s="906">
        <f t="shared" ref="J114:K114" si="48">+J115</f>
        <v>43151881.159999996</v>
      </c>
      <c r="K114" s="692">
        <f t="shared" si="48"/>
        <v>39251223.469999999</v>
      </c>
    </row>
    <row r="115" spans="2:11" ht="21.75" customHeight="1">
      <c r="B115" s="914">
        <v>1280</v>
      </c>
      <c r="C115" s="8" t="s">
        <v>346</v>
      </c>
      <c r="D115" s="906">
        <f>SUM(D116:D120)</f>
        <v>0</v>
      </c>
      <c r="E115" s="906">
        <f>SUM(E116:E120)</f>
        <v>0</v>
      </c>
      <c r="F115" s="906">
        <f>SUM(F116:F120)</f>
        <v>0</v>
      </c>
      <c r="G115" s="910">
        <v>3211</v>
      </c>
      <c r="H115" s="11" t="s">
        <v>344</v>
      </c>
      <c r="I115" s="908">
        <v>82403104.629999995</v>
      </c>
      <c r="J115" s="908">
        <v>43151881.159999996</v>
      </c>
      <c r="K115" s="911">
        <f>+I115-J115</f>
        <v>39251223.469999999</v>
      </c>
    </row>
    <row r="116" spans="2:11" ht="24.75" customHeight="1">
      <c r="B116" s="915">
        <v>1281</v>
      </c>
      <c r="C116" s="12" t="s">
        <v>349</v>
      </c>
      <c r="D116" s="908">
        <v>0</v>
      </c>
      <c r="E116" s="908">
        <v>0</v>
      </c>
      <c r="F116" s="909">
        <f>+D116-E116</f>
        <v>0</v>
      </c>
      <c r="G116" s="904">
        <v>3220</v>
      </c>
      <c r="H116" s="8" t="s">
        <v>351</v>
      </c>
      <c r="I116" s="906">
        <f>+I117</f>
        <v>14242951.869999999</v>
      </c>
      <c r="J116" s="906">
        <f t="shared" ref="J116:K116" si="49">+J117</f>
        <v>57066911.210000001</v>
      </c>
      <c r="K116" s="692">
        <f t="shared" si="49"/>
        <v>-42823959.340000004</v>
      </c>
    </row>
    <row r="117" spans="2:11" ht="24" customHeight="1">
      <c r="B117" s="915">
        <v>1282</v>
      </c>
      <c r="C117" s="12" t="s">
        <v>353</v>
      </c>
      <c r="D117" s="908">
        <v>0</v>
      </c>
      <c r="E117" s="908">
        <v>0</v>
      </c>
      <c r="F117" s="909">
        <f t="shared" ref="F117:F120" si="50">+D117-E117</f>
        <v>0</v>
      </c>
      <c r="G117" s="910">
        <v>3221</v>
      </c>
      <c r="H117" s="11" t="s">
        <v>351</v>
      </c>
      <c r="I117" s="908">
        <v>14242951.869999999</v>
      </c>
      <c r="J117" s="908">
        <v>57066911.210000001</v>
      </c>
      <c r="K117" s="911">
        <f>+I117-J117</f>
        <v>-42823959.340000004</v>
      </c>
    </row>
    <row r="118" spans="2:11" ht="24" customHeight="1">
      <c r="B118" s="915">
        <v>1283</v>
      </c>
      <c r="C118" s="12" t="s">
        <v>356</v>
      </c>
      <c r="D118" s="908">
        <v>0</v>
      </c>
      <c r="E118" s="908">
        <v>0</v>
      </c>
      <c r="F118" s="909">
        <f t="shared" si="50"/>
        <v>0</v>
      </c>
      <c r="G118" s="913"/>
      <c r="H118" s="11"/>
      <c r="I118" s="908"/>
      <c r="J118" s="908"/>
      <c r="K118" s="911"/>
    </row>
    <row r="119" spans="2:11" ht="24.75" customHeight="1">
      <c r="B119" s="915">
        <v>1284</v>
      </c>
      <c r="C119" s="12" t="s">
        <v>358</v>
      </c>
      <c r="D119" s="908">
        <v>0</v>
      </c>
      <c r="E119" s="908">
        <v>0</v>
      </c>
      <c r="F119" s="909">
        <f t="shared" si="50"/>
        <v>0</v>
      </c>
      <c r="G119" s="904">
        <v>3230</v>
      </c>
      <c r="H119" s="22" t="s">
        <v>360</v>
      </c>
      <c r="I119" s="906">
        <f>SUM(I120:I123)</f>
        <v>0</v>
      </c>
      <c r="J119" s="906">
        <f t="shared" ref="J119:K119" si="51">SUM(J120:J123)</f>
        <v>0</v>
      </c>
      <c r="K119" s="692">
        <f t="shared" si="51"/>
        <v>0</v>
      </c>
    </row>
    <row r="120" spans="2:11" ht="20.25" customHeight="1">
      <c r="B120" s="915">
        <v>1289</v>
      </c>
      <c r="C120" s="11" t="s">
        <v>362</v>
      </c>
      <c r="D120" s="908">
        <v>0</v>
      </c>
      <c r="E120" s="908">
        <v>0</v>
      </c>
      <c r="F120" s="909">
        <f t="shared" si="50"/>
        <v>0</v>
      </c>
      <c r="G120" s="910">
        <v>3231</v>
      </c>
      <c r="H120" s="11" t="s">
        <v>364</v>
      </c>
      <c r="I120" s="908">
        <v>0</v>
      </c>
      <c r="J120" s="908">
        <v>0</v>
      </c>
      <c r="K120" s="911">
        <f>+I120-J120</f>
        <v>0</v>
      </c>
    </row>
    <row r="121" spans="2:11">
      <c r="B121" s="919"/>
      <c r="C121" s="11"/>
      <c r="D121" s="908"/>
      <c r="E121" s="908"/>
      <c r="F121" s="909"/>
      <c r="G121" s="910">
        <v>3232</v>
      </c>
      <c r="H121" s="11" t="s">
        <v>366</v>
      </c>
      <c r="I121" s="908">
        <v>0</v>
      </c>
      <c r="J121" s="908">
        <v>0</v>
      </c>
      <c r="K121" s="911">
        <f t="shared" ref="K121:K123" si="52">+I121-J121</f>
        <v>0</v>
      </c>
    </row>
    <row r="122" spans="2:11">
      <c r="B122" s="901">
        <v>1290</v>
      </c>
      <c r="C122" s="8" t="s">
        <v>368</v>
      </c>
      <c r="D122" s="906">
        <f>SUM(D123:D125)</f>
        <v>0</v>
      </c>
      <c r="E122" s="906">
        <f>SUM(E123:E125)</f>
        <v>0</v>
      </c>
      <c r="F122" s="906">
        <f>SUM(F123:F125)</f>
        <v>0</v>
      </c>
      <c r="G122" s="910">
        <v>3233</v>
      </c>
      <c r="H122" s="11" t="s">
        <v>370</v>
      </c>
      <c r="I122" s="908">
        <v>0</v>
      </c>
      <c r="J122" s="908">
        <v>0</v>
      </c>
      <c r="K122" s="911">
        <f t="shared" si="52"/>
        <v>0</v>
      </c>
    </row>
    <row r="123" spans="2:11">
      <c r="B123" s="915">
        <v>1291</v>
      </c>
      <c r="C123" s="11" t="s">
        <v>372</v>
      </c>
      <c r="D123" s="908">
        <v>0</v>
      </c>
      <c r="E123" s="908">
        <v>0</v>
      </c>
      <c r="F123" s="909">
        <f>+D123-E123</f>
        <v>0</v>
      </c>
      <c r="G123" s="910">
        <v>3239</v>
      </c>
      <c r="H123" s="11" t="s">
        <v>374</v>
      </c>
      <c r="I123" s="908">
        <v>0</v>
      </c>
      <c r="J123" s="908">
        <v>0</v>
      </c>
      <c r="K123" s="911">
        <f t="shared" si="52"/>
        <v>0</v>
      </c>
    </row>
    <row r="124" spans="2:11">
      <c r="B124" s="915">
        <v>1292</v>
      </c>
      <c r="C124" s="11" t="s">
        <v>376</v>
      </c>
      <c r="D124" s="908">
        <v>0</v>
      </c>
      <c r="E124" s="908">
        <v>0</v>
      </c>
      <c r="F124" s="909">
        <f t="shared" ref="F124:F125" si="53">+D124-E124</f>
        <v>0</v>
      </c>
      <c r="G124" s="913"/>
      <c r="H124" s="11"/>
      <c r="I124" s="908"/>
      <c r="J124" s="908"/>
      <c r="K124" s="911"/>
    </row>
    <row r="125" spans="2:11">
      <c r="B125" s="915">
        <v>1293</v>
      </c>
      <c r="C125" s="11" t="s">
        <v>378</v>
      </c>
      <c r="D125" s="908">
        <v>0</v>
      </c>
      <c r="E125" s="908">
        <v>0</v>
      </c>
      <c r="F125" s="909">
        <f t="shared" si="53"/>
        <v>0</v>
      </c>
      <c r="G125" s="904">
        <v>3240</v>
      </c>
      <c r="H125" s="8" t="s">
        <v>380</v>
      </c>
      <c r="I125" s="906">
        <f>SUM(I126:I128)</f>
        <v>0</v>
      </c>
      <c r="J125" s="906">
        <f t="shared" ref="J125:K125" si="54">SUM(J126:J128)</f>
        <v>0</v>
      </c>
      <c r="K125" s="692">
        <f t="shared" si="54"/>
        <v>0</v>
      </c>
    </row>
    <row r="126" spans="2:11">
      <c r="B126" s="23"/>
      <c r="C126" s="925"/>
      <c r="D126" s="908"/>
      <c r="E126" s="908"/>
      <c r="F126" s="909"/>
      <c r="G126" s="910">
        <v>3241</v>
      </c>
      <c r="H126" s="11" t="s">
        <v>382</v>
      </c>
      <c r="I126" s="908">
        <v>0</v>
      </c>
      <c r="J126" s="908">
        <v>0</v>
      </c>
      <c r="K126" s="911">
        <f>+I126-J126</f>
        <v>0</v>
      </c>
    </row>
    <row r="127" spans="2:11">
      <c r="B127" s="23"/>
      <c r="C127" s="925"/>
      <c r="D127" s="908"/>
      <c r="E127" s="908"/>
      <c r="F127" s="909"/>
      <c r="G127" s="910">
        <v>3242</v>
      </c>
      <c r="H127" s="11" t="s">
        <v>384</v>
      </c>
      <c r="I127" s="908">
        <v>0</v>
      </c>
      <c r="J127" s="908">
        <v>0</v>
      </c>
      <c r="K127" s="911">
        <f t="shared" ref="K127:K128" si="55">+I127-J127</f>
        <v>0</v>
      </c>
    </row>
    <row r="128" spans="2:11">
      <c r="B128" s="23"/>
      <c r="C128" s="925"/>
      <c r="D128" s="908"/>
      <c r="E128" s="908"/>
      <c r="F128" s="909"/>
      <c r="G128" s="910">
        <v>3243</v>
      </c>
      <c r="H128" s="11" t="s">
        <v>386</v>
      </c>
      <c r="I128" s="908">
        <v>0</v>
      </c>
      <c r="J128" s="908">
        <v>0</v>
      </c>
      <c r="K128" s="911">
        <f t="shared" si="55"/>
        <v>0</v>
      </c>
    </row>
    <row r="129" spans="2:11">
      <c r="B129" s="23"/>
      <c r="C129" s="926" t="s">
        <v>387</v>
      </c>
      <c r="D129" s="690">
        <f>+D60+D66+D73+D82+D93+D100+D107+D115+D122</f>
        <v>128702120.47999999</v>
      </c>
      <c r="E129" s="690">
        <f t="shared" ref="E129:F129" si="56">+E60+E66+E73+E82+E93+E100+E107+E115+E122</f>
        <v>128705099.02000001</v>
      </c>
      <c r="F129" s="690">
        <f t="shared" si="56"/>
        <v>-2978.5399999991059</v>
      </c>
      <c r="G129" s="913"/>
      <c r="H129" s="11"/>
      <c r="I129" s="908"/>
      <c r="J129" s="908"/>
      <c r="K129" s="911"/>
    </row>
    <row r="130" spans="2:11">
      <c r="B130" s="23"/>
      <c r="C130" s="925"/>
      <c r="D130" s="908"/>
      <c r="E130" s="908"/>
      <c r="F130" s="909"/>
      <c r="G130" s="904">
        <v>3250</v>
      </c>
      <c r="H130" s="8" t="s">
        <v>389</v>
      </c>
      <c r="I130" s="906">
        <f>SUM(I131:I132)</f>
        <v>0</v>
      </c>
      <c r="J130" s="906">
        <f t="shared" ref="J130:K130" si="57">SUM(J131:J132)</f>
        <v>0</v>
      </c>
      <c r="K130" s="692">
        <f t="shared" si="57"/>
        <v>0</v>
      </c>
    </row>
    <row r="131" spans="2:11">
      <c r="B131" s="23"/>
      <c r="C131" s="925"/>
      <c r="D131" s="908"/>
      <c r="E131" s="908"/>
      <c r="F131" s="909"/>
      <c r="G131" s="910">
        <v>3251</v>
      </c>
      <c r="H131" s="11" t="s">
        <v>391</v>
      </c>
      <c r="I131" s="908">
        <v>0</v>
      </c>
      <c r="J131" s="908">
        <v>0</v>
      </c>
      <c r="K131" s="911">
        <f>+I131-J131</f>
        <v>0</v>
      </c>
    </row>
    <row r="132" spans="2:11">
      <c r="B132" s="23"/>
      <c r="C132" s="925"/>
      <c r="D132" s="908"/>
      <c r="E132" s="908"/>
      <c r="F132" s="909"/>
      <c r="G132" s="910">
        <v>3252</v>
      </c>
      <c r="H132" s="11" t="s">
        <v>393</v>
      </c>
      <c r="I132" s="908">
        <v>0</v>
      </c>
      <c r="J132" s="908">
        <v>0</v>
      </c>
      <c r="K132" s="911">
        <f>+I132-J132</f>
        <v>0</v>
      </c>
    </row>
    <row r="133" spans="2:11">
      <c r="B133" s="23"/>
      <c r="C133" s="925"/>
      <c r="D133" s="908"/>
      <c r="E133" s="908"/>
      <c r="F133" s="909"/>
      <c r="G133" s="913"/>
      <c r="H133" s="11"/>
      <c r="I133" s="908"/>
      <c r="J133" s="908"/>
      <c r="K133" s="911"/>
    </row>
    <row r="134" spans="2:11">
      <c r="B134" s="23"/>
      <c r="C134" s="925"/>
      <c r="D134" s="908"/>
      <c r="E134" s="908"/>
      <c r="F134" s="909"/>
      <c r="G134" s="904">
        <v>3300</v>
      </c>
      <c r="H134" s="8" t="s">
        <v>395</v>
      </c>
      <c r="I134" s="906">
        <f>+I135+I137</f>
        <v>0</v>
      </c>
      <c r="J134" s="906">
        <f t="shared" ref="J134:K134" si="58">+J135+J137</f>
        <v>0</v>
      </c>
      <c r="K134" s="692">
        <f t="shared" si="58"/>
        <v>0</v>
      </c>
    </row>
    <row r="135" spans="2:11">
      <c r="B135" s="23"/>
      <c r="C135" s="925"/>
      <c r="D135" s="908"/>
      <c r="E135" s="908"/>
      <c r="F135" s="909"/>
      <c r="G135" s="904">
        <v>3310</v>
      </c>
      <c r="H135" s="8" t="s">
        <v>397</v>
      </c>
      <c r="I135" s="906">
        <f>+I136</f>
        <v>0</v>
      </c>
      <c r="J135" s="906">
        <f t="shared" ref="J135:K135" si="59">+J136</f>
        <v>0</v>
      </c>
      <c r="K135" s="692">
        <f t="shared" si="59"/>
        <v>0</v>
      </c>
    </row>
    <row r="136" spans="2:11">
      <c r="B136" s="23"/>
      <c r="C136" s="925"/>
      <c r="D136" s="908"/>
      <c r="E136" s="908"/>
      <c r="F136" s="909"/>
      <c r="G136" s="910">
        <v>3311</v>
      </c>
      <c r="H136" s="11" t="s">
        <v>397</v>
      </c>
      <c r="I136" s="908">
        <v>0</v>
      </c>
      <c r="J136" s="908">
        <v>0</v>
      </c>
      <c r="K136" s="911">
        <f>+I136-J136</f>
        <v>0</v>
      </c>
    </row>
    <row r="137" spans="2:11">
      <c r="B137" s="23"/>
      <c r="C137" s="925"/>
      <c r="D137" s="908"/>
      <c r="E137" s="908"/>
      <c r="F137" s="909"/>
      <c r="G137" s="904">
        <v>3320</v>
      </c>
      <c r="H137" s="8" t="s">
        <v>400</v>
      </c>
      <c r="I137" s="906">
        <f>+I138</f>
        <v>0</v>
      </c>
      <c r="J137" s="906">
        <f t="shared" ref="J137:K137" si="60">+J138</f>
        <v>0</v>
      </c>
      <c r="K137" s="692">
        <f t="shared" si="60"/>
        <v>0</v>
      </c>
    </row>
    <row r="138" spans="2:11">
      <c r="B138" s="23"/>
      <c r="C138" s="925"/>
      <c r="D138" s="908"/>
      <c r="E138" s="908"/>
      <c r="F138" s="909"/>
      <c r="G138" s="910">
        <v>3321</v>
      </c>
      <c r="H138" s="11" t="s">
        <v>400</v>
      </c>
      <c r="I138" s="908">
        <v>0</v>
      </c>
      <c r="J138" s="908">
        <v>0</v>
      </c>
      <c r="K138" s="911">
        <f>+I138-J138</f>
        <v>0</v>
      </c>
    </row>
    <row r="139" spans="2:11">
      <c r="B139" s="23"/>
      <c r="C139" s="925"/>
      <c r="D139" s="908"/>
      <c r="E139" s="908"/>
      <c r="F139" s="909"/>
      <c r="G139" s="925"/>
      <c r="H139" s="26"/>
      <c r="I139" s="908"/>
      <c r="J139" s="908"/>
      <c r="K139" s="911"/>
    </row>
    <row r="140" spans="2:11">
      <c r="B140" s="23"/>
      <c r="C140" s="925"/>
      <c r="D140" s="908"/>
      <c r="E140" s="908"/>
      <c r="F140" s="909"/>
      <c r="G140" s="925"/>
      <c r="H140" s="27" t="s">
        <v>402</v>
      </c>
      <c r="I140" s="690">
        <f>+I102</f>
        <v>112997302.5</v>
      </c>
      <c r="J140" s="690">
        <f>+J102</f>
        <v>116570038.37</v>
      </c>
      <c r="K140" s="922">
        <f>+K102</f>
        <v>-3572735.8700000048</v>
      </c>
    </row>
    <row r="141" spans="2:11" ht="6.75" customHeight="1">
      <c r="B141" s="23"/>
      <c r="C141" s="925"/>
      <c r="D141" s="908"/>
      <c r="E141" s="908"/>
      <c r="F141" s="909"/>
      <c r="G141" s="925"/>
      <c r="H141" s="26"/>
      <c r="I141" s="927"/>
      <c r="J141" s="927"/>
      <c r="K141" s="928"/>
    </row>
    <row r="142" spans="2:11" ht="6.75" customHeight="1" thickBot="1">
      <c r="B142" s="23"/>
      <c r="C142" s="925"/>
      <c r="D142" s="908"/>
      <c r="E142" s="908"/>
      <c r="F142" s="909"/>
      <c r="G142" s="925"/>
      <c r="H142" s="26"/>
      <c r="I142" s="908"/>
      <c r="J142" s="908"/>
      <c r="K142" s="911"/>
    </row>
    <row r="143" spans="2:11" ht="16.5" thickTop="1" thickBot="1">
      <c r="B143" s="28"/>
      <c r="C143" s="929" t="s">
        <v>403</v>
      </c>
      <c r="D143" s="930">
        <f>+D57+D129</f>
        <v>134162889.27999999</v>
      </c>
      <c r="E143" s="930">
        <f>+E57+E129</f>
        <v>133839107.26000001</v>
      </c>
      <c r="F143" s="930">
        <f>+D143-E143</f>
        <v>323782.01999998093</v>
      </c>
      <c r="G143" s="931"/>
      <c r="H143" s="932" t="s">
        <v>404</v>
      </c>
      <c r="I143" s="930">
        <f>+I100+I140</f>
        <v>134162889.28</v>
      </c>
      <c r="J143" s="930">
        <f>+J100+J140</f>
        <v>133839107.26000001</v>
      </c>
      <c r="K143" s="933">
        <f>+I143-J143</f>
        <v>323782.01999999583</v>
      </c>
    </row>
    <row r="144" spans="2:11" ht="15.75" thickTop="1">
      <c r="B144" s="364"/>
      <c r="C144" s="367"/>
      <c r="D144" s="368"/>
      <c r="E144" s="368"/>
      <c r="F144" s="368"/>
      <c r="G144" s="369"/>
      <c r="H144" s="367"/>
      <c r="I144" s="368"/>
      <c r="J144" s="368"/>
      <c r="K144" s="368"/>
    </row>
    <row r="145" spans="2:11">
      <c r="B145" s="364"/>
      <c r="C145" s="367"/>
      <c r="D145" s="368"/>
      <c r="E145" s="368"/>
      <c r="F145" s="368"/>
      <c r="G145" s="369"/>
      <c r="H145" s="367"/>
      <c r="I145" s="368"/>
      <c r="J145" s="368"/>
      <c r="K145" s="368"/>
    </row>
    <row r="146" spans="2:11">
      <c r="B146" s="364"/>
      <c r="C146" s="367"/>
      <c r="D146" s="368"/>
      <c r="E146" s="368"/>
      <c r="F146" s="368"/>
      <c r="G146" s="369"/>
      <c r="H146" s="367"/>
      <c r="I146" s="368"/>
      <c r="J146" s="368"/>
      <c r="K146" s="368"/>
    </row>
    <row r="148" spans="2:11">
      <c r="B148" s="1139" t="s">
        <v>405</v>
      </c>
      <c r="C148" s="1139"/>
      <c r="D148" s="1139"/>
      <c r="E148" s="1139"/>
      <c r="F148" s="1139"/>
      <c r="G148" s="1139"/>
      <c r="H148" s="1139"/>
      <c r="I148" s="1139"/>
      <c r="J148" s="1139"/>
      <c r="K148" s="1139"/>
    </row>
    <row r="149" spans="2:11">
      <c r="B149" s="1139" t="s">
        <v>406</v>
      </c>
      <c r="C149" s="1139"/>
      <c r="D149" s="1139"/>
      <c r="E149" s="1139"/>
      <c r="F149" s="1139"/>
      <c r="G149" s="1139"/>
      <c r="H149" s="1139"/>
      <c r="I149" s="1139"/>
      <c r="J149" s="1139"/>
      <c r="K149" s="1139"/>
    </row>
    <row r="150" spans="2:11">
      <c r="B150" s="366"/>
      <c r="C150" s="881"/>
    </row>
    <row r="151" spans="2:11">
      <c r="B151" s="366"/>
      <c r="C151" s="881"/>
    </row>
    <row r="152" spans="2:11">
      <c r="B152" s="366"/>
      <c r="C152" s="366"/>
    </row>
    <row r="160" spans="2:11">
      <c r="C160" s="402"/>
    </row>
    <row r="161" spans="3:3">
      <c r="C161" s="402"/>
    </row>
  </sheetData>
  <mergeCells count="13">
    <mergeCell ref="K6:K7"/>
    <mergeCell ref="B148:K148"/>
    <mergeCell ref="B149:K149"/>
    <mergeCell ref="B2:K2"/>
    <mergeCell ref="C3:E3"/>
    <mergeCell ref="F3:G3"/>
    <mergeCell ref="B6:B7"/>
    <mergeCell ref="C6:C7"/>
    <mergeCell ref="D6:E6"/>
    <mergeCell ref="F6:F7"/>
    <mergeCell ref="G6:G7"/>
    <mergeCell ref="H6:H7"/>
    <mergeCell ref="I6:J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U92"/>
  <sheetViews>
    <sheetView showGridLines="0" zoomScale="90" zoomScaleNormal="90" zoomScaleSheetLayoutView="85" workbookViewId="0"/>
  </sheetViews>
  <sheetFormatPr baseColWidth="10" defaultRowHeight="15"/>
  <cols>
    <col min="1" max="1" width="0.7109375" customWidth="1"/>
    <col min="2" max="2" width="0.85546875" customWidth="1"/>
    <col min="3" max="3" width="20.28515625" customWidth="1"/>
    <col min="4" max="4" width="5.85546875" customWidth="1"/>
    <col min="5" max="5" width="76.5703125" customWidth="1"/>
    <col min="6" max="8" width="20.7109375" customWidth="1"/>
    <col min="9" max="9" width="21.85546875" customWidth="1"/>
    <col min="10" max="10" width="20.7109375" customWidth="1"/>
    <col min="11" max="11" width="20.28515625" customWidth="1"/>
    <col min="12" max="12" width="17.85546875" customWidth="1"/>
    <col min="13" max="13" width="2.85546875" customWidth="1"/>
  </cols>
  <sheetData>
    <row r="1" spans="3:21" ht="15.75" thickBot="1">
      <c r="C1" s="78"/>
      <c r="D1" s="79"/>
      <c r="E1" s="79"/>
      <c r="F1" s="80"/>
      <c r="G1" s="81"/>
      <c r="H1" s="81"/>
      <c r="I1" s="81"/>
      <c r="J1" s="81"/>
      <c r="K1" s="81"/>
      <c r="L1" s="78"/>
      <c r="M1" s="82"/>
    </row>
    <row r="2" spans="3:21" ht="23.25" customHeight="1" thickTop="1">
      <c r="C2" s="1240" t="s">
        <v>641</v>
      </c>
      <c r="D2" s="1241"/>
      <c r="E2" s="1241"/>
      <c r="F2" s="1241"/>
      <c r="G2" s="1241"/>
      <c r="H2" s="1241"/>
      <c r="I2" s="1241"/>
      <c r="J2" s="1241"/>
      <c r="K2" s="1241"/>
      <c r="L2" s="1242"/>
      <c r="M2" s="82"/>
    </row>
    <row r="3" spans="3:21" ht="16.5" customHeight="1">
      <c r="C3" s="1243" t="s">
        <v>414</v>
      </c>
      <c r="D3" s="1244"/>
      <c r="E3" s="1244"/>
      <c r="F3" s="1244"/>
      <c r="G3" s="1244"/>
      <c r="H3" s="1244"/>
      <c r="I3" s="1244"/>
      <c r="J3" s="1244"/>
      <c r="K3" s="1244"/>
      <c r="L3" s="1245"/>
      <c r="M3" s="82"/>
    </row>
    <row r="4" spans="3:21" ht="19.5" customHeight="1">
      <c r="C4" s="1246" t="s">
        <v>590</v>
      </c>
      <c r="D4" s="1247"/>
      <c r="E4" s="1247"/>
      <c r="F4" s="1247"/>
      <c r="G4" s="1247"/>
      <c r="H4" s="1247"/>
      <c r="I4" s="1247"/>
      <c r="J4" s="1247"/>
      <c r="K4" s="1247"/>
      <c r="L4" s="1248"/>
      <c r="M4" s="82"/>
    </row>
    <row r="5" spans="3:21" ht="10.5" customHeight="1">
      <c r="C5" s="83"/>
      <c r="D5" s="84"/>
      <c r="E5" s="84"/>
      <c r="F5" s="84"/>
      <c r="G5" s="85"/>
      <c r="H5" s="85"/>
      <c r="I5" s="85"/>
      <c r="J5" s="85"/>
      <c r="K5" s="85"/>
      <c r="L5" s="86"/>
      <c r="M5" s="82"/>
    </row>
    <row r="6" spans="3:21">
      <c r="C6" s="87"/>
      <c r="D6" s="88"/>
      <c r="E6" s="89" t="s">
        <v>1001</v>
      </c>
      <c r="F6" s="90"/>
      <c r="G6" s="91"/>
      <c r="H6" s="91"/>
      <c r="I6" s="91"/>
      <c r="J6" s="92"/>
      <c r="K6" s="92"/>
      <c r="L6" s="39" t="s">
        <v>1002</v>
      </c>
      <c r="M6" s="82"/>
    </row>
    <row r="7" spans="3:21" ht="15.75" thickBot="1">
      <c r="C7" s="93"/>
      <c r="D7" s="94"/>
      <c r="E7" s="94"/>
      <c r="F7" s="94"/>
      <c r="G7" s="95"/>
      <c r="H7" s="95"/>
      <c r="I7" s="95"/>
      <c r="J7" s="95"/>
      <c r="K7" s="95"/>
      <c r="L7" s="96"/>
      <c r="M7" s="82"/>
    </row>
    <row r="8" spans="3:21" ht="6" customHeight="1" thickTop="1" thickBot="1">
      <c r="C8" s="97"/>
      <c r="D8" s="97"/>
      <c r="E8" s="97"/>
      <c r="F8" s="97"/>
      <c r="G8" s="98"/>
      <c r="H8" s="98"/>
      <c r="I8" s="98"/>
      <c r="J8" s="98"/>
      <c r="K8" s="98"/>
      <c r="L8" s="97"/>
      <c r="M8" s="82"/>
    </row>
    <row r="9" spans="3:21" s="101" customFormat="1" ht="16.5" customHeight="1" thickTop="1">
      <c r="C9" s="1249" t="s">
        <v>415</v>
      </c>
      <c r="D9" s="1251" t="s">
        <v>416</v>
      </c>
      <c r="E9" s="1251"/>
      <c r="F9" s="457" t="s">
        <v>673</v>
      </c>
      <c r="G9" s="99" t="s">
        <v>410</v>
      </c>
      <c r="H9" s="99" t="s">
        <v>411</v>
      </c>
      <c r="I9" s="99" t="s">
        <v>412</v>
      </c>
      <c r="J9" s="1253" t="s">
        <v>417</v>
      </c>
      <c r="K9" s="1253" t="s">
        <v>418</v>
      </c>
      <c r="L9" s="1254" t="s">
        <v>419</v>
      </c>
      <c r="M9" s="100"/>
    </row>
    <row r="10" spans="3:21" s="101" customFormat="1" ht="33" customHeight="1" thickBot="1">
      <c r="C10" s="1250"/>
      <c r="D10" s="1252"/>
      <c r="E10" s="1252"/>
      <c r="F10" s="102" t="s">
        <v>649</v>
      </c>
      <c r="G10" s="102" t="s">
        <v>650</v>
      </c>
      <c r="H10" s="102" t="s">
        <v>651</v>
      </c>
      <c r="I10" s="102" t="s">
        <v>652</v>
      </c>
      <c r="J10" s="1252"/>
      <c r="K10" s="1252"/>
      <c r="L10" s="1255"/>
      <c r="M10" s="100"/>
    </row>
    <row r="11" spans="3:21" ht="6" customHeight="1" thickTop="1" thickBot="1">
      <c r="C11" s="76"/>
      <c r="D11" s="76"/>
      <c r="E11" s="76"/>
      <c r="F11" s="76"/>
      <c r="G11" s="103"/>
      <c r="H11" s="103"/>
      <c r="I11" s="103"/>
      <c r="J11" s="103"/>
      <c r="K11" s="103"/>
      <c r="L11" s="76"/>
      <c r="M11" s="104"/>
    </row>
    <row r="12" spans="3:21" s="111" customFormat="1" ht="15.75" thickTop="1">
      <c r="C12" s="105">
        <v>4000</v>
      </c>
      <c r="D12" s="106" t="s">
        <v>420</v>
      </c>
      <c r="E12" s="107"/>
      <c r="F12" s="437"/>
      <c r="G12" s="438"/>
      <c r="H12" s="438"/>
      <c r="I12" s="438"/>
      <c r="J12" s="438"/>
      <c r="K12" s="438"/>
      <c r="L12" s="439"/>
      <c r="M12" s="108"/>
      <c r="N12" s="108"/>
      <c r="O12" s="108"/>
      <c r="P12" s="108"/>
      <c r="Q12" s="108"/>
      <c r="R12" s="108"/>
      <c r="S12" s="108"/>
      <c r="T12" s="109"/>
      <c r="U12" s="110"/>
    </row>
    <row r="13" spans="3:21" s="111" customFormat="1" ht="21.75" customHeight="1">
      <c r="C13" s="112">
        <v>4100</v>
      </c>
      <c r="D13" s="113" t="s">
        <v>421</v>
      </c>
      <c r="E13" s="114"/>
      <c r="F13" s="758">
        <f>SUM(F14:F21)</f>
        <v>20454240.850000001</v>
      </c>
      <c r="G13" s="759">
        <f>SUM(G14:G21)</f>
        <v>1265974.1099999999</v>
      </c>
      <c r="H13" s="759">
        <f>SUM(H14:H21)</f>
        <v>5130516.8</v>
      </c>
      <c r="I13" s="759">
        <f>SUM(I14:I21)</f>
        <v>0</v>
      </c>
      <c r="J13" s="759">
        <f>F13+G13+H13+I13</f>
        <v>26850731.760000002</v>
      </c>
      <c r="K13" s="759">
        <f>SUM(K14:K21)</f>
        <v>0</v>
      </c>
      <c r="L13" s="760">
        <f>J13-K13</f>
        <v>26850731.760000002</v>
      </c>
      <c r="M13" s="108"/>
      <c r="N13" s="108"/>
      <c r="O13" s="108"/>
      <c r="P13" s="108"/>
      <c r="Q13" s="108"/>
      <c r="R13" s="108"/>
      <c r="S13" s="108"/>
      <c r="T13" s="109"/>
      <c r="U13" s="110"/>
    </row>
    <row r="14" spans="3:21" s="111" customFormat="1">
      <c r="C14" s="115"/>
      <c r="D14" s="116"/>
      <c r="E14" s="117" t="s">
        <v>422</v>
      </c>
      <c r="F14" s="761">
        <v>12275064.73</v>
      </c>
      <c r="G14" s="761">
        <v>0</v>
      </c>
      <c r="H14" s="761">
        <v>0</v>
      </c>
      <c r="I14" s="761">
        <v>0</v>
      </c>
      <c r="J14" s="762">
        <f>F14+G14+H14+I14</f>
        <v>12275064.73</v>
      </c>
      <c r="K14" s="763">
        <v>0</v>
      </c>
      <c r="L14" s="764">
        <f t="shared" ref="L14:L21" si="0">J14-K14</f>
        <v>12275064.73</v>
      </c>
      <c r="M14" s="108"/>
      <c r="N14" s="108"/>
      <c r="O14" s="108"/>
      <c r="P14" s="108"/>
      <c r="Q14" s="108"/>
      <c r="R14" s="108"/>
      <c r="S14" s="108"/>
      <c r="T14" s="109"/>
      <c r="U14" s="110"/>
    </row>
    <row r="15" spans="3:21" s="111" customFormat="1">
      <c r="C15" s="118"/>
      <c r="D15" s="119"/>
      <c r="E15" s="120" t="s">
        <v>423</v>
      </c>
      <c r="F15" s="761">
        <v>0</v>
      </c>
      <c r="G15" s="761">
        <v>0</v>
      </c>
      <c r="H15" s="761">
        <v>0</v>
      </c>
      <c r="I15" s="761">
        <v>0</v>
      </c>
      <c r="J15" s="762">
        <f t="shared" ref="J15:J32" si="1">F15+G15+H15+I15</f>
        <v>0</v>
      </c>
      <c r="K15" s="763">
        <v>0</v>
      </c>
      <c r="L15" s="764">
        <f t="shared" si="0"/>
        <v>0</v>
      </c>
      <c r="M15" s="108"/>
      <c r="N15" s="108"/>
      <c r="O15" s="108"/>
      <c r="P15" s="108"/>
      <c r="Q15" s="108"/>
      <c r="R15" s="108"/>
      <c r="S15" s="108"/>
      <c r="T15" s="109"/>
      <c r="U15" s="110"/>
    </row>
    <row r="16" spans="3:21" s="111" customFormat="1">
      <c r="C16" s="115"/>
      <c r="D16" s="119"/>
      <c r="E16" s="120" t="s">
        <v>424</v>
      </c>
      <c r="F16" s="761">
        <v>399910</v>
      </c>
      <c r="G16" s="761">
        <v>0</v>
      </c>
      <c r="H16" s="761">
        <v>0</v>
      </c>
      <c r="I16" s="761">
        <v>0</v>
      </c>
      <c r="J16" s="762">
        <f t="shared" si="1"/>
        <v>399910</v>
      </c>
      <c r="K16" s="763">
        <v>0</v>
      </c>
      <c r="L16" s="764">
        <f t="shared" si="0"/>
        <v>399910</v>
      </c>
      <c r="M16" s="108"/>
      <c r="N16" s="108"/>
      <c r="O16" s="108"/>
      <c r="P16" s="108"/>
      <c r="Q16" s="108"/>
      <c r="R16" s="108"/>
      <c r="S16" s="108"/>
      <c r="T16" s="109"/>
      <c r="U16" s="110"/>
    </row>
    <row r="17" spans="3:21" s="111" customFormat="1">
      <c r="C17" s="118"/>
      <c r="D17" s="119"/>
      <c r="E17" s="120" t="s">
        <v>425</v>
      </c>
      <c r="F17" s="761">
        <v>7112225.4299999997</v>
      </c>
      <c r="G17" s="761">
        <v>0</v>
      </c>
      <c r="H17" s="761">
        <f>5030136.21+90380.59</f>
        <v>5120516.8</v>
      </c>
      <c r="I17" s="761">
        <v>0</v>
      </c>
      <c r="J17" s="762">
        <f t="shared" si="1"/>
        <v>12232742.23</v>
      </c>
      <c r="K17" s="763">
        <v>0</v>
      </c>
      <c r="L17" s="764">
        <f t="shared" si="0"/>
        <v>12232742.23</v>
      </c>
      <c r="M17" s="108"/>
      <c r="N17" s="108"/>
      <c r="O17" s="108"/>
      <c r="P17" s="108"/>
      <c r="Q17" s="108"/>
      <c r="R17" s="108"/>
      <c r="S17" s="108"/>
      <c r="T17" s="109"/>
      <c r="U17" s="110"/>
    </row>
    <row r="18" spans="3:21" s="111" customFormat="1">
      <c r="C18" s="118"/>
      <c r="D18" s="119"/>
      <c r="E18" s="266" t="s">
        <v>426</v>
      </c>
      <c r="F18" s="765">
        <v>70305.5</v>
      </c>
      <c r="G18" s="761">
        <v>10000</v>
      </c>
      <c r="H18" s="761">
        <v>10000</v>
      </c>
      <c r="I18" s="761">
        <v>0</v>
      </c>
      <c r="J18" s="762">
        <f t="shared" si="1"/>
        <v>90305.5</v>
      </c>
      <c r="K18" s="763">
        <v>0</v>
      </c>
      <c r="L18" s="764">
        <f t="shared" si="0"/>
        <v>90305.5</v>
      </c>
      <c r="M18" s="108"/>
      <c r="N18" s="108"/>
      <c r="O18" s="108"/>
      <c r="P18" s="108"/>
      <c r="Q18" s="108"/>
      <c r="R18" s="108"/>
      <c r="S18" s="108"/>
      <c r="T18" s="109"/>
      <c r="U18" s="110"/>
    </row>
    <row r="19" spans="3:21" s="111" customFormat="1">
      <c r="C19" s="118"/>
      <c r="D19" s="119"/>
      <c r="E19" s="120" t="s">
        <v>427</v>
      </c>
      <c r="F19" s="761">
        <v>596735.18999999994</v>
      </c>
      <c r="G19" s="761">
        <v>161475.96</v>
      </c>
      <c r="H19" s="761">
        <v>0</v>
      </c>
      <c r="I19" s="761">
        <v>0</v>
      </c>
      <c r="J19" s="766">
        <f t="shared" si="1"/>
        <v>758211.14999999991</v>
      </c>
      <c r="K19" s="763">
        <v>0</v>
      </c>
      <c r="L19" s="767">
        <f t="shared" si="0"/>
        <v>758211.14999999991</v>
      </c>
      <c r="M19" s="108"/>
      <c r="N19" s="108"/>
      <c r="O19" s="108"/>
      <c r="P19" s="108"/>
      <c r="Q19" s="108"/>
      <c r="R19" s="108"/>
      <c r="S19" s="108"/>
      <c r="T19" s="109"/>
      <c r="U19" s="110"/>
    </row>
    <row r="20" spans="3:21" s="111" customFormat="1">
      <c r="C20" s="118"/>
      <c r="D20" s="119"/>
      <c r="E20" s="120" t="s">
        <v>428</v>
      </c>
      <c r="F20" s="761">
        <v>0</v>
      </c>
      <c r="G20" s="761">
        <v>1094498.1499999999</v>
      </c>
      <c r="H20" s="761">
        <v>0</v>
      </c>
      <c r="I20" s="761">
        <v>0</v>
      </c>
      <c r="J20" s="762">
        <f t="shared" si="1"/>
        <v>1094498.1499999999</v>
      </c>
      <c r="K20" s="763">
        <v>0</v>
      </c>
      <c r="L20" s="764">
        <f t="shared" si="0"/>
        <v>1094498.1499999999</v>
      </c>
      <c r="M20" s="108"/>
      <c r="N20" s="108"/>
      <c r="O20" s="108"/>
      <c r="P20" s="108"/>
      <c r="Q20" s="108"/>
      <c r="R20" s="108"/>
      <c r="S20" s="108"/>
      <c r="T20" s="109"/>
      <c r="U20" s="110"/>
    </row>
    <row r="21" spans="3:21" s="111" customFormat="1" ht="31.5" customHeight="1">
      <c r="C21" s="118"/>
      <c r="D21" s="119"/>
      <c r="E21" s="120" t="s">
        <v>657</v>
      </c>
      <c r="F21" s="761">
        <v>0</v>
      </c>
      <c r="G21" s="761">
        <v>0</v>
      </c>
      <c r="H21" s="761">
        <v>0</v>
      </c>
      <c r="I21" s="761">
        <v>0</v>
      </c>
      <c r="J21" s="762">
        <f t="shared" si="1"/>
        <v>0</v>
      </c>
      <c r="K21" s="763">
        <v>0</v>
      </c>
      <c r="L21" s="764">
        <f t="shared" si="0"/>
        <v>0</v>
      </c>
      <c r="M21" s="108"/>
      <c r="N21" s="108"/>
      <c r="O21" s="108"/>
      <c r="P21" s="108"/>
      <c r="Q21" s="108"/>
      <c r="R21" s="108"/>
      <c r="S21" s="108"/>
      <c r="T21" s="109"/>
      <c r="U21" s="110"/>
    </row>
    <row r="22" spans="3:21" s="111" customFormat="1">
      <c r="C22" s="115"/>
      <c r="D22" s="121"/>
      <c r="E22" s="122"/>
      <c r="F22" s="768"/>
      <c r="G22" s="769"/>
      <c r="H22" s="769"/>
      <c r="I22" s="769"/>
      <c r="J22" s="770"/>
      <c r="K22" s="769"/>
      <c r="L22" s="771"/>
      <c r="M22" s="108"/>
      <c r="N22" s="108"/>
      <c r="O22" s="108"/>
      <c r="P22" s="108"/>
      <c r="Q22" s="108"/>
      <c r="R22" s="108"/>
      <c r="S22" s="108"/>
      <c r="T22" s="109"/>
      <c r="U22" s="110"/>
    </row>
    <row r="23" spans="3:21" s="111" customFormat="1" ht="27" customHeight="1">
      <c r="C23" s="112">
        <v>4200</v>
      </c>
      <c r="D23" s="1256" t="s">
        <v>430</v>
      </c>
      <c r="E23" s="1257"/>
      <c r="F23" s="758">
        <f>SUM(F24:F25)</f>
        <v>254246707.53999999</v>
      </c>
      <c r="G23" s="759">
        <f>SUM(G24:G25)</f>
        <v>18305230</v>
      </c>
      <c r="H23" s="759">
        <f>SUM(H24:H25)</f>
        <v>676900</v>
      </c>
      <c r="I23" s="759">
        <f>SUM(I24:I25)</f>
        <v>1219770</v>
      </c>
      <c r="J23" s="759">
        <f>F23+G23+H23+I23</f>
        <v>274448607.53999996</v>
      </c>
      <c r="K23" s="759">
        <f>SUM(K24:K25)</f>
        <v>0</v>
      </c>
      <c r="L23" s="760">
        <f>J23-K23</f>
        <v>274448607.53999996</v>
      </c>
      <c r="M23" s="108"/>
      <c r="N23" s="108"/>
      <c r="O23" s="108"/>
      <c r="P23" s="108"/>
      <c r="Q23" s="108"/>
      <c r="R23" s="108"/>
      <c r="S23" s="108"/>
      <c r="T23" s="109"/>
      <c r="U23" s="110"/>
    </row>
    <row r="24" spans="3:21" s="111" customFormat="1" ht="15" customHeight="1">
      <c r="C24" s="123"/>
      <c r="D24" s="119"/>
      <c r="E24" s="120" t="s">
        <v>431</v>
      </c>
      <c r="F24" s="761">
        <v>254246707.53999999</v>
      </c>
      <c r="G24" s="761">
        <v>0</v>
      </c>
      <c r="H24" s="761"/>
      <c r="I24" s="761">
        <v>0</v>
      </c>
      <c r="J24" s="762">
        <f>F24+G24+H24+I24</f>
        <v>254246707.53999999</v>
      </c>
      <c r="K24" s="763">
        <v>0</v>
      </c>
      <c r="L24" s="764">
        <f>J24-K24</f>
        <v>254246707.53999999</v>
      </c>
      <c r="M24" s="108"/>
      <c r="N24" s="108"/>
      <c r="O24" s="108"/>
      <c r="P24" s="108"/>
      <c r="Q24" s="108"/>
      <c r="R24" s="108"/>
      <c r="S24" s="108"/>
      <c r="T24" s="109"/>
      <c r="U24" s="110"/>
    </row>
    <row r="25" spans="3:21" s="111" customFormat="1" ht="20.25" customHeight="1">
      <c r="C25" s="123"/>
      <c r="D25" s="119"/>
      <c r="E25" s="120" t="s">
        <v>432</v>
      </c>
      <c r="F25" s="761">
        <v>0</v>
      </c>
      <c r="G25" s="761">
        <v>18305230</v>
      </c>
      <c r="H25" s="761">
        <v>676900</v>
      </c>
      <c r="I25" s="761">
        <v>1219770</v>
      </c>
      <c r="J25" s="762">
        <f t="shared" si="1"/>
        <v>20201900</v>
      </c>
      <c r="K25" s="763">
        <v>0</v>
      </c>
      <c r="L25" s="764">
        <f>J25-K25</f>
        <v>20201900</v>
      </c>
      <c r="M25" s="108"/>
      <c r="N25" s="108"/>
      <c r="O25" s="108"/>
      <c r="P25" s="108"/>
      <c r="Q25" s="108"/>
      <c r="R25" s="108"/>
      <c r="S25" s="108"/>
      <c r="T25" s="109"/>
      <c r="U25" s="110"/>
    </row>
    <row r="26" spans="3:21" s="111" customFormat="1">
      <c r="C26" s="123"/>
      <c r="D26" s="124"/>
      <c r="E26" s="125"/>
      <c r="F26" s="768"/>
      <c r="G26" s="769"/>
      <c r="H26" s="769"/>
      <c r="I26" s="769"/>
      <c r="J26" s="770"/>
      <c r="K26" s="772"/>
      <c r="L26" s="771"/>
      <c r="M26" s="108"/>
      <c r="N26" s="108"/>
      <c r="O26" s="108"/>
      <c r="P26" s="108"/>
      <c r="Q26" s="108"/>
      <c r="R26" s="108"/>
      <c r="S26" s="108"/>
      <c r="T26" s="109"/>
      <c r="U26" s="110"/>
    </row>
    <row r="27" spans="3:21" s="111" customFormat="1" ht="25.5" customHeight="1">
      <c r="C27" s="112">
        <v>4300</v>
      </c>
      <c r="D27" s="1234" t="s">
        <v>433</v>
      </c>
      <c r="E27" s="1236"/>
      <c r="F27" s="758">
        <f>SUM(F28:F32)</f>
        <v>840926.9</v>
      </c>
      <c r="G27" s="759">
        <f>SUM(G28:G32)</f>
        <v>0</v>
      </c>
      <c r="H27" s="759">
        <f>SUM(H28:H32)</f>
        <v>174.9</v>
      </c>
      <c r="I27" s="759">
        <f>SUM(I28:I32)</f>
        <v>3.02</v>
      </c>
      <c r="J27" s="759">
        <f>F27+G27+H27+I27</f>
        <v>841104.82000000007</v>
      </c>
      <c r="K27" s="759">
        <f>SUM(K28:K32)</f>
        <v>0</v>
      </c>
      <c r="L27" s="760">
        <f>J27-K27</f>
        <v>841104.82000000007</v>
      </c>
      <c r="M27" s="108"/>
      <c r="N27" s="108"/>
      <c r="O27" s="108"/>
      <c r="P27" s="108"/>
      <c r="Q27" s="108"/>
      <c r="R27" s="108"/>
      <c r="S27" s="108"/>
      <c r="T27" s="109"/>
      <c r="U27" s="110"/>
    </row>
    <row r="28" spans="3:21" s="111" customFormat="1">
      <c r="C28" s="123"/>
      <c r="D28" s="119"/>
      <c r="E28" s="120" t="s">
        <v>434</v>
      </c>
      <c r="F28" s="761">
        <v>840926.9</v>
      </c>
      <c r="G28" s="761">
        <v>0</v>
      </c>
      <c r="H28" s="761">
        <v>174.9</v>
      </c>
      <c r="I28" s="761">
        <v>3.02</v>
      </c>
      <c r="J28" s="762">
        <f t="shared" si="1"/>
        <v>841104.82000000007</v>
      </c>
      <c r="K28" s="763">
        <v>0</v>
      </c>
      <c r="L28" s="764">
        <f>J28-K28</f>
        <v>841104.82000000007</v>
      </c>
      <c r="M28" s="108"/>
      <c r="N28" s="108"/>
      <c r="O28" s="108"/>
      <c r="P28" s="108"/>
      <c r="Q28" s="108"/>
      <c r="R28" s="108"/>
      <c r="S28" s="108"/>
      <c r="T28" s="109"/>
      <c r="U28" s="110"/>
    </row>
    <row r="29" spans="3:21" s="111" customFormat="1">
      <c r="C29" s="123"/>
      <c r="D29" s="126"/>
      <c r="E29" s="127" t="s">
        <v>435</v>
      </c>
      <c r="F29" s="761">
        <v>0</v>
      </c>
      <c r="G29" s="761">
        <v>0</v>
      </c>
      <c r="H29" s="761">
        <v>0</v>
      </c>
      <c r="I29" s="761">
        <v>0</v>
      </c>
      <c r="J29" s="762">
        <f t="shared" si="1"/>
        <v>0</v>
      </c>
      <c r="K29" s="763">
        <v>0</v>
      </c>
      <c r="L29" s="764">
        <f>J29-K29</f>
        <v>0</v>
      </c>
      <c r="M29" s="108"/>
      <c r="N29" s="108"/>
      <c r="O29" s="108"/>
      <c r="P29" s="108"/>
      <c r="Q29" s="108"/>
      <c r="R29" s="108"/>
      <c r="S29" s="108"/>
      <c r="T29" s="109"/>
      <c r="U29" s="110"/>
    </row>
    <row r="30" spans="3:21" s="111" customFormat="1">
      <c r="C30" s="123"/>
      <c r="D30" s="126"/>
      <c r="E30" s="127" t="s">
        <v>436</v>
      </c>
      <c r="F30" s="761">
        <v>0</v>
      </c>
      <c r="G30" s="761">
        <v>0</v>
      </c>
      <c r="H30" s="761">
        <v>0</v>
      </c>
      <c r="I30" s="761">
        <v>0</v>
      </c>
      <c r="J30" s="762">
        <f t="shared" si="1"/>
        <v>0</v>
      </c>
      <c r="K30" s="763">
        <v>0</v>
      </c>
      <c r="L30" s="764">
        <f t="shared" ref="L30:L32" si="2">J30-K30</f>
        <v>0</v>
      </c>
      <c r="M30" s="108"/>
      <c r="N30" s="108"/>
      <c r="O30" s="108"/>
      <c r="P30" s="108"/>
      <c r="Q30" s="108"/>
      <c r="R30" s="108"/>
      <c r="S30" s="108"/>
      <c r="T30" s="109"/>
      <c r="U30" s="110"/>
    </row>
    <row r="31" spans="3:21" s="111" customFormat="1">
      <c r="C31" s="123"/>
      <c r="D31" s="126"/>
      <c r="E31" s="127" t="s">
        <v>437</v>
      </c>
      <c r="F31" s="761">
        <v>0</v>
      </c>
      <c r="G31" s="761">
        <v>0</v>
      </c>
      <c r="H31" s="761">
        <v>0</v>
      </c>
      <c r="I31" s="761">
        <v>0</v>
      </c>
      <c r="J31" s="762">
        <f t="shared" si="1"/>
        <v>0</v>
      </c>
      <c r="K31" s="763">
        <v>0</v>
      </c>
      <c r="L31" s="764">
        <f t="shared" si="2"/>
        <v>0</v>
      </c>
      <c r="M31" s="108"/>
      <c r="N31" s="108"/>
      <c r="O31" s="108"/>
      <c r="P31" s="108"/>
      <c r="Q31" s="108"/>
      <c r="R31" s="108"/>
      <c r="S31" s="108"/>
      <c r="T31" s="109"/>
      <c r="U31" s="110"/>
    </row>
    <row r="32" spans="3:21" s="111" customFormat="1">
      <c r="C32" s="123"/>
      <c r="D32" s="126"/>
      <c r="E32" s="127" t="s">
        <v>438</v>
      </c>
      <c r="F32" s="761">
        <v>0</v>
      </c>
      <c r="G32" s="761">
        <v>0</v>
      </c>
      <c r="H32" s="761">
        <v>0</v>
      </c>
      <c r="I32" s="761">
        <v>0</v>
      </c>
      <c r="J32" s="762">
        <f t="shared" si="1"/>
        <v>0</v>
      </c>
      <c r="K32" s="763">
        <v>0</v>
      </c>
      <c r="L32" s="764">
        <f t="shared" si="2"/>
        <v>0</v>
      </c>
      <c r="M32" s="108"/>
      <c r="N32" s="108"/>
      <c r="O32" s="108"/>
      <c r="P32" s="108"/>
      <c r="Q32" s="108"/>
      <c r="R32" s="108"/>
      <c r="S32" s="108"/>
      <c r="T32" s="109"/>
      <c r="U32" s="110"/>
    </row>
    <row r="33" spans="3:21" s="111" customFormat="1">
      <c r="C33" s="118"/>
      <c r="D33" s="128"/>
      <c r="E33" s="129"/>
      <c r="F33" s="768"/>
      <c r="G33" s="769"/>
      <c r="H33" s="769"/>
      <c r="I33" s="769"/>
      <c r="J33" s="769"/>
      <c r="K33" s="769"/>
      <c r="L33" s="771"/>
      <c r="M33" s="108"/>
      <c r="N33" s="108"/>
      <c r="O33" s="108"/>
      <c r="P33" s="108"/>
      <c r="Q33" s="108"/>
      <c r="R33" s="108"/>
      <c r="S33" s="108"/>
      <c r="T33" s="109"/>
      <c r="U33" s="110"/>
    </row>
    <row r="34" spans="3:21" s="136" customFormat="1" ht="23.25" customHeight="1">
      <c r="C34" s="130"/>
      <c r="D34" s="131" t="s">
        <v>439</v>
      </c>
      <c r="E34" s="132"/>
      <c r="F34" s="758">
        <f>+F13+F23+F27</f>
        <v>275541875.28999996</v>
      </c>
      <c r="G34" s="758">
        <f t="shared" ref="G34:L34" si="3">+G13+G23+G27</f>
        <v>19571204.109999999</v>
      </c>
      <c r="H34" s="758">
        <f t="shared" si="3"/>
        <v>5807591.7000000002</v>
      </c>
      <c r="I34" s="758">
        <f t="shared" si="3"/>
        <v>1219773.02</v>
      </c>
      <c r="J34" s="758">
        <f t="shared" si="3"/>
        <v>302140444.11999995</v>
      </c>
      <c r="K34" s="758">
        <f>+K13+K23+K27</f>
        <v>0</v>
      </c>
      <c r="L34" s="760">
        <f t="shared" si="3"/>
        <v>302140444.11999995</v>
      </c>
      <c r="M34" s="133"/>
      <c r="N34" s="133"/>
      <c r="O34" s="133"/>
      <c r="P34" s="133"/>
      <c r="Q34" s="133"/>
      <c r="R34" s="133"/>
      <c r="S34" s="133"/>
      <c r="T34" s="134"/>
      <c r="U34" s="135"/>
    </row>
    <row r="35" spans="3:21" s="136" customFormat="1" ht="15.75">
      <c r="C35" s="137"/>
      <c r="D35" s="138"/>
      <c r="E35" s="139"/>
      <c r="F35" s="773"/>
      <c r="G35" s="773"/>
      <c r="H35" s="773"/>
      <c r="I35" s="773"/>
      <c r="J35" s="773"/>
      <c r="K35" s="774"/>
      <c r="L35" s="775"/>
      <c r="M35" s="133"/>
      <c r="N35" s="133"/>
      <c r="O35" s="133"/>
      <c r="P35" s="133"/>
      <c r="Q35" s="133"/>
      <c r="R35" s="133"/>
      <c r="S35" s="133"/>
      <c r="T35" s="134"/>
      <c r="U35" s="135"/>
    </row>
    <row r="36" spans="3:21" s="111" customFormat="1">
      <c r="C36" s="140">
        <v>5000</v>
      </c>
      <c r="D36" s="141" t="s">
        <v>440</v>
      </c>
      <c r="E36" s="142"/>
      <c r="F36" s="776"/>
      <c r="G36" s="777"/>
      <c r="H36" s="777"/>
      <c r="I36" s="777"/>
      <c r="J36" s="777"/>
      <c r="K36" s="777"/>
      <c r="L36" s="778"/>
      <c r="M36" s="108"/>
      <c r="N36" s="108"/>
      <c r="O36" s="108"/>
      <c r="P36" s="108"/>
      <c r="Q36" s="108"/>
      <c r="R36" s="108"/>
      <c r="S36" s="108"/>
      <c r="T36" s="109"/>
      <c r="U36" s="110"/>
    </row>
    <row r="37" spans="3:21" s="111" customFormat="1" ht="23.25" customHeight="1">
      <c r="C37" s="112">
        <v>5100</v>
      </c>
      <c r="D37" s="143" t="s">
        <v>441</v>
      </c>
      <c r="E37" s="144"/>
      <c r="F37" s="758">
        <f>SUM(F38:F40)</f>
        <v>149464277.55000001</v>
      </c>
      <c r="G37" s="758">
        <f>SUM(G38:G40)</f>
        <v>20777697.239999998</v>
      </c>
      <c r="H37" s="758">
        <f>SUM(H38:H40)</f>
        <v>5595052.6500000004</v>
      </c>
      <c r="I37" s="758">
        <f>SUM(I38:I40)</f>
        <v>1268497</v>
      </c>
      <c r="J37" s="758">
        <f>F37+G37+H37+I37</f>
        <v>177105524.44000003</v>
      </c>
      <c r="K37" s="759">
        <f>SUM(K38:K40)</f>
        <v>0</v>
      </c>
      <c r="L37" s="760">
        <f>J37-K37</f>
        <v>177105524.44000003</v>
      </c>
      <c r="M37" s="108"/>
      <c r="N37" s="108"/>
      <c r="O37" s="108"/>
      <c r="P37" s="108"/>
      <c r="Q37" s="108"/>
      <c r="R37" s="108"/>
      <c r="S37" s="108"/>
      <c r="T37" s="109"/>
      <c r="U37" s="110"/>
    </row>
    <row r="38" spans="3:21" s="111" customFormat="1">
      <c r="C38" s="118"/>
      <c r="D38" s="126"/>
      <c r="E38" s="127" t="s">
        <v>442</v>
      </c>
      <c r="F38" s="761">
        <v>96020771.109999999</v>
      </c>
      <c r="G38" s="761">
        <v>17045767.149999999</v>
      </c>
      <c r="H38" s="761">
        <v>4029847.24</v>
      </c>
      <c r="I38" s="761">
        <v>657421.48</v>
      </c>
      <c r="J38" s="762">
        <f t="shared" ref="J38:J76" si="4">F38+G38+H38+I38</f>
        <v>117753806.97999999</v>
      </c>
      <c r="K38" s="763">
        <v>0</v>
      </c>
      <c r="L38" s="764">
        <f>J38-K38</f>
        <v>117753806.97999999</v>
      </c>
      <c r="M38" s="108"/>
      <c r="N38" s="108"/>
      <c r="O38" s="108"/>
      <c r="P38" s="108"/>
      <c r="Q38" s="108"/>
      <c r="R38" s="108"/>
      <c r="S38" s="108"/>
      <c r="T38" s="109"/>
      <c r="U38" s="110"/>
    </row>
    <row r="39" spans="3:21" s="111" customFormat="1" ht="15" customHeight="1">
      <c r="C39" s="118"/>
      <c r="D39" s="145"/>
      <c r="E39" s="146" t="s">
        <v>443</v>
      </c>
      <c r="F39" s="761">
        <v>16051188.34</v>
      </c>
      <c r="G39" s="761">
        <v>1944559.77</v>
      </c>
      <c r="H39" s="761">
        <v>216849.91</v>
      </c>
      <c r="I39" s="761">
        <v>320141.98</v>
      </c>
      <c r="J39" s="762">
        <f t="shared" si="4"/>
        <v>18532740</v>
      </c>
      <c r="K39" s="763">
        <v>0</v>
      </c>
      <c r="L39" s="764">
        <f>J39-K39</f>
        <v>18532740</v>
      </c>
      <c r="M39" s="108"/>
      <c r="N39" s="108"/>
      <c r="O39" s="108"/>
      <c r="P39" s="108"/>
      <c r="Q39" s="108"/>
      <c r="R39" s="108"/>
      <c r="S39" s="108"/>
      <c r="T39" s="109"/>
      <c r="U39" s="110"/>
    </row>
    <row r="40" spans="3:21" s="111" customFormat="1" ht="15" customHeight="1">
      <c r="C40" s="118"/>
      <c r="D40" s="145"/>
      <c r="E40" s="146" t="s">
        <v>444</v>
      </c>
      <c r="F40" s="761">
        <v>37392318.100000001</v>
      </c>
      <c r="G40" s="761">
        <v>1787370.32</v>
      </c>
      <c r="H40" s="761">
        <v>1348355.5</v>
      </c>
      <c r="I40" s="761">
        <v>290933.53999999998</v>
      </c>
      <c r="J40" s="762">
        <f t="shared" si="4"/>
        <v>40818977.460000001</v>
      </c>
      <c r="K40" s="763">
        <v>0</v>
      </c>
      <c r="L40" s="764">
        <f>J40-K40</f>
        <v>40818977.460000001</v>
      </c>
      <c r="M40" s="108"/>
      <c r="N40" s="108"/>
      <c r="O40" s="108"/>
      <c r="P40" s="108"/>
      <c r="Q40" s="108"/>
      <c r="R40" s="108"/>
      <c r="S40" s="108"/>
      <c r="T40" s="109"/>
      <c r="U40" s="110"/>
    </row>
    <row r="41" spans="3:21" s="111" customFormat="1" ht="34.5" customHeight="1">
      <c r="C41" s="118"/>
      <c r="D41" s="147"/>
      <c r="E41" s="148"/>
      <c r="F41" s="768"/>
      <c r="G41" s="769"/>
      <c r="H41" s="769"/>
      <c r="I41" s="769"/>
      <c r="J41" s="770"/>
      <c r="K41" s="769"/>
      <c r="L41" s="771"/>
      <c r="M41" s="108"/>
      <c r="N41" s="108"/>
      <c r="O41" s="108"/>
      <c r="P41" s="108"/>
      <c r="Q41" s="108"/>
      <c r="R41" s="108"/>
      <c r="S41" s="108"/>
      <c r="T41" s="109"/>
      <c r="U41" s="110"/>
    </row>
    <row r="42" spans="3:21" s="111" customFormat="1" ht="31.5" customHeight="1">
      <c r="C42" s="112">
        <v>5200</v>
      </c>
      <c r="D42" s="1234" t="s">
        <v>432</v>
      </c>
      <c r="E42" s="1235"/>
      <c r="F42" s="758">
        <f>SUM(F43:F51)</f>
        <v>28994007.41</v>
      </c>
      <c r="G42" s="759">
        <f>SUM(G43:G51)</f>
        <v>79506.8</v>
      </c>
      <c r="H42" s="759">
        <f>SUM(H43:H51)</f>
        <v>767728.35</v>
      </c>
      <c r="I42" s="759">
        <f>SUM(I43:I51)</f>
        <v>0</v>
      </c>
      <c r="J42" s="759">
        <f>F42+G42+H42+I42</f>
        <v>29841242.560000002</v>
      </c>
      <c r="K42" s="759">
        <f>SUM(K43:K51)</f>
        <v>0</v>
      </c>
      <c r="L42" s="779">
        <f>SUM(L43:L51)</f>
        <v>29841242.560000002</v>
      </c>
      <c r="M42" s="108"/>
      <c r="N42" s="108"/>
      <c r="O42" s="108"/>
      <c r="P42" s="108"/>
      <c r="Q42" s="108"/>
      <c r="R42" s="108"/>
      <c r="S42" s="108"/>
      <c r="T42" s="109"/>
      <c r="U42" s="110"/>
    </row>
    <row r="43" spans="3:21" s="111" customFormat="1" ht="15" customHeight="1">
      <c r="C43" s="149"/>
      <c r="D43" s="150"/>
      <c r="E43" s="151" t="s">
        <v>445</v>
      </c>
      <c r="F43" s="761">
        <v>0</v>
      </c>
      <c r="G43" s="761">
        <v>0</v>
      </c>
      <c r="H43" s="761">
        <v>0</v>
      </c>
      <c r="I43" s="761">
        <v>0</v>
      </c>
      <c r="J43" s="762">
        <f t="shared" si="4"/>
        <v>0</v>
      </c>
      <c r="K43" s="763">
        <v>0</v>
      </c>
      <c r="L43" s="764">
        <f t="shared" ref="L43:L51" si="5">J43-K43</f>
        <v>0</v>
      </c>
      <c r="M43" s="108"/>
      <c r="N43" s="108"/>
      <c r="O43" s="108"/>
      <c r="P43" s="108"/>
      <c r="Q43" s="108"/>
      <c r="R43" s="108"/>
      <c r="S43" s="108"/>
      <c r="T43" s="109"/>
      <c r="U43" s="110"/>
    </row>
    <row r="44" spans="3:21" s="111" customFormat="1" ht="15" customHeight="1">
      <c r="C44" s="149"/>
      <c r="D44" s="150"/>
      <c r="E44" s="151" t="s">
        <v>446</v>
      </c>
      <c r="F44" s="761">
        <v>0</v>
      </c>
      <c r="G44" s="761">
        <v>0</v>
      </c>
      <c r="H44" s="761">
        <v>0</v>
      </c>
      <c r="I44" s="761">
        <v>0</v>
      </c>
      <c r="J44" s="762">
        <f t="shared" si="4"/>
        <v>0</v>
      </c>
      <c r="K44" s="763">
        <v>0</v>
      </c>
      <c r="L44" s="764">
        <f t="shared" si="5"/>
        <v>0</v>
      </c>
      <c r="M44" s="108"/>
      <c r="N44" s="108"/>
      <c r="O44" s="108"/>
      <c r="P44" s="108"/>
      <c r="Q44" s="108"/>
      <c r="R44" s="108"/>
      <c r="S44" s="108"/>
      <c r="T44" s="109"/>
      <c r="U44" s="110"/>
    </row>
    <row r="45" spans="3:21" s="111" customFormat="1" ht="15" customHeight="1">
      <c r="C45" s="149"/>
      <c r="D45" s="150"/>
      <c r="E45" s="151" t="s">
        <v>447</v>
      </c>
      <c r="F45" s="761">
        <v>24491476.25</v>
      </c>
      <c r="G45" s="761">
        <v>0</v>
      </c>
      <c r="H45" s="761">
        <v>767728.35</v>
      </c>
      <c r="I45" s="761">
        <v>0</v>
      </c>
      <c r="J45" s="762">
        <f t="shared" si="4"/>
        <v>25259204.600000001</v>
      </c>
      <c r="K45" s="763">
        <v>0</v>
      </c>
      <c r="L45" s="764">
        <f t="shared" si="5"/>
        <v>25259204.600000001</v>
      </c>
      <c r="M45" s="108"/>
      <c r="N45" s="108"/>
      <c r="O45" s="108"/>
      <c r="P45" s="108"/>
      <c r="Q45" s="108"/>
      <c r="R45" s="108"/>
      <c r="S45" s="108"/>
      <c r="T45" s="109"/>
      <c r="U45" s="110"/>
    </row>
    <row r="46" spans="3:21" s="111" customFormat="1" ht="15" customHeight="1">
      <c r="C46" s="149"/>
      <c r="D46" s="150"/>
      <c r="E46" s="151" t="s">
        <v>448</v>
      </c>
      <c r="F46" s="761">
        <v>4502531.16</v>
      </c>
      <c r="G46" s="761">
        <v>79506.8</v>
      </c>
      <c r="H46" s="761">
        <v>0</v>
      </c>
      <c r="I46" s="761">
        <v>0</v>
      </c>
      <c r="J46" s="762">
        <f t="shared" si="4"/>
        <v>4582037.96</v>
      </c>
      <c r="K46" s="763">
        <v>0</v>
      </c>
      <c r="L46" s="764">
        <f t="shared" si="5"/>
        <v>4582037.96</v>
      </c>
      <c r="M46" s="108"/>
      <c r="N46" s="108"/>
      <c r="O46" s="108"/>
      <c r="P46" s="108"/>
      <c r="Q46" s="108"/>
      <c r="R46" s="108"/>
      <c r="S46" s="108"/>
      <c r="T46" s="109"/>
      <c r="U46" s="110"/>
    </row>
    <row r="47" spans="3:21" s="111" customFormat="1" ht="15" customHeight="1">
      <c r="C47" s="149"/>
      <c r="D47" s="152"/>
      <c r="E47" s="153" t="s">
        <v>449</v>
      </c>
      <c r="F47" s="761">
        <v>0</v>
      </c>
      <c r="G47" s="761">
        <v>0</v>
      </c>
      <c r="H47" s="761">
        <v>0</v>
      </c>
      <c r="I47" s="761">
        <v>0</v>
      </c>
      <c r="J47" s="762">
        <f t="shared" si="4"/>
        <v>0</v>
      </c>
      <c r="K47" s="763">
        <v>0</v>
      </c>
      <c r="L47" s="764">
        <f t="shared" si="5"/>
        <v>0</v>
      </c>
      <c r="M47" s="108"/>
      <c r="N47" s="108"/>
      <c r="O47" s="108"/>
      <c r="P47" s="108"/>
      <c r="Q47" s="108"/>
      <c r="R47" s="108"/>
      <c r="S47" s="108"/>
      <c r="T47" s="109"/>
      <c r="U47" s="110"/>
    </row>
    <row r="48" spans="3:21" s="111" customFormat="1" ht="15" customHeight="1">
      <c r="C48" s="149"/>
      <c r="D48" s="152"/>
      <c r="E48" s="153" t="s">
        <v>450</v>
      </c>
      <c r="F48" s="761">
        <v>0</v>
      </c>
      <c r="G48" s="761">
        <v>0</v>
      </c>
      <c r="H48" s="761">
        <v>0</v>
      </c>
      <c r="I48" s="761">
        <v>0</v>
      </c>
      <c r="J48" s="762">
        <f t="shared" si="4"/>
        <v>0</v>
      </c>
      <c r="K48" s="763">
        <v>0</v>
      </c>
      <c r="L48" s="764">
        <f t="shared" si="5"/>
        <v>0</v>
      </c>
      <c r="M48" s="108"/>
      <c r="N48" s="108"/>
      <c r="O48" s="108"/>
      <c r="P48" s="108"/>
      <c r="Q48" s="108"/>
      <c r="R48" s="108"/>
      <c r="S48" s="108"/>
      <c r="T48" s="109"/>
      <c r="U48" s="110"/>
    </row>
    <row r="49" spans="3:21" s="111" customFormat="1" ht="15" customHeight="1">
      <c r="C49" s="149"/>
      <c r="D49" s="152"/>
      <c r="E49" s="153" t="s">
        <v>451</v>
      </c>
      <c r="F49" s="761">
        <v>0</v>
      </c>
      <c r="G49" s="761">
        <v>0</v>
      </c>
      <c r="H49" s="761">
        <v>0</v>
      </c>
      <c r="I49" s="761">
        <v>0</v>
      </c>
      <c r="J49" s="762">
        <f t="shared" si="4"/>
        <v>0</v>
      </c>
      <c r="K49" s="763">
        <v>0</v>
      </c>
      <c r="L49" s="764">
        <f t="shared" si="5"/>
        <v>0</v>
      </c>
      <c r="M49" s="108"/>
      <c r="N49" s="108"/>
      <c r="O49" s="108"/>
      <c r="P49" s="108"/>
      <c r="Q49" s="108"/>
      <c r="R49" s="108"/>
      <c r="S49" s="108"/>
      <c r="T49" s="109"/>
      <c r="U49" s="110"/>
    </row>
    <row r="50" spans="3:21" s="111" customFormat="1" ht="15" customHeight="1">
      <c r="C50" s="149"/>
      <c r="D50" s="154"/>
      <c r="E50" s="155" t="s">
        <v>452</v>
      </c>
      <c r="F50" s="761">
        <v>0</v>
      </c>
      <c r="G50" s="761">
        <v>0</v>
      </c>
      <c r="H50" s="761">
        <v>0</v>
      </c>
      <c r="I50" s="761">
        <v>0</v>
      </c>
      <c r="J50" s="762">
        <f t="shared" si="4"/>
        <v>0</v>
      </c>
      <c r="K50" s="763">
        <v>0</v>
      </c>
      <c r="L50" s="764">
        <f t="shared" si="5"/>
        <v>0</v>
      </c>
      <c r="M50" s="108"/>
      <c r="N50" s="108"/>
      <c r="O50" s="108"/>
      <c r="P50" s="108"/>
      <c r="Q50" s="108"/>
      <c r="R50" s="108"/>
      <c r="S50" s="108"/>
      <c r="T50" s="109"/>
      <c r="U50" s="110"/>
    </row>
    <row r="51" spans="3:21" s="111" customFormat="1" ht="15" customHeight="1">
      <c r="C51" s="149"/>
      <c r="D51" s="156"/>
      <c r="E51" s="153" t="s">
        <v>453</v>
      </c>
      <c r="F51" s="761">
        <v>0</v>
      </c>
      <c r="G51" s="761">
        <v>0</v>
      </c>
      <c r="H51" s="761">
        <v>0</v>
      </c>
      <c r="I51" s="761">
        <v>0</v>
      </c>
      <c r="J51" s="762">
        <f t="shared" si="4"/>
        <v>0</v>
      </c>
      <c r="K51" s="763">
        <v>0</v>
      </c>
      <c r="L51" s="764">
        <f t="shared" si="5"/>
        <v>0</v>
      </c>
      <c r="M51" s="108"/>
      <c r="N51" s="108"/>
      <c r="O51" s="108"/>
      <c r="P51" s="108"/>
      <c r="Q51" s="108"/>
      <c r="R51" s="108"/>
      <c r="S51" s="108"/>
      <c r="T51" s="109"/>
      <c r="U51" s="110"/>
    </row>
    <row r="52" spans="3:21" s="111" customFormat="1" ht="15" customHeight="1">
      <c r="C52" s="149"/>
      <c r="D52" s="157"/>
      <c r="E52" s="158"/>
      <c r="F52" s="768"/>
      <c r="G52" s="769"/>
      <c r="H52" s="769"/>
      <c r="I52" s="769"/>
      <c r="J52" s="770"/>
      <c r="K52" s="769"/>
      <c r="L52" s="780"/>
      <c r="M52" s="108"/>
      <c r="N52" s="108"/>
      <c r="O52" s="108"/>
      <c r="P52" s="108"/>
      <c r="Q52" s="108"/>
      <c r="R52" s="108"/>
      <c r="S52" s="108"/>
      <c r="T52" s="109"/>
      <c r="U52" s="110"/>
    </row>
    <row r="53" spans="3:21" s="111" customFormat="1" ht="26.25" customHeight="1">
      <c r="C53" s="112">
        <v>5300</v>
      </c>
      <c r="D53" s="1234" t="s">
        <v>431</v>
      </c>
      <c r="E53" s="1236"/>
      <c r="F53" s="781">
        <f>SUM(F54:F56)</f>
        <v>0</v>
      </c>
      <c r="G53" s="759">
        <f>SUM(G54:G56)</f>
        <v>0</v>
      </c>
      <c r="H53" s="759">
        <f>SUM(H54:H56)</f>
        <v>0</v>
      </c>
      <c r="I53" s="759">
        <f>SUM(I54:I56)</f>
        <v>0</v>
      </c>
      <c r="J53" s="759">
        <f>F53+G53+H53+I53</f>
        <v>0</v>
      </c>
      <c r="K53" s="759">
        <f>SUM(K54:K56)</f>
        <v>0</v>
      </c>
      <c r="L53" s="760">
        <f>J53-K53</f>
        <v>0</v>
      </c>
      <c r="M53" s="108"/>
      <c r="N53" s="108"/>
      <c r="O53" s="108"/>
      <c r="P53" s="108"/>
      <c r="Q53" s="108"/>
      <c r="R53" s="108"/>
      <c r="S53" s="108"/>
      <c r="T53" s="109"/>
      <c r="U53" s="110"/>
    </row>
    <row r="54" spans="3:21" s="111" customFormat="1" ht="15" customHeight="1">
      <c r="C54" s="123"/>
      <c r="D54" s="159"/>
      <c r="E54" s="160" t="s">
        <v>454</v>
      </c>
      <c r="F54" s="761">
        <v>0</v>
      </c>
      <c r="G54" s="761">
        <v>0</v>
      </c>
      <c r="H54" s="761">
        <v>0</v>
      </c>
      <c r="I54" s="761">
        <v>0</v>
      </c>
      <c r="J54" s="762">
        <f t="shared" si="4"/>
        <v>0</v>
      </c>
      <c r="K54" s="763">
        <v>0</v>
      </c>
      <c r="L54" s="764">
        <f>J54-K54</f>
        <v>0</v>
      </c>
      <c r="M54" s="108"/>
      <c r="N54" s="108"/>
      <c r="O54" s="108"/>
      <c r="P54" s="108"/>
      <c r="Q54" s="108"/>
      <c r="R54" s="108"/>
      <c r="S54" s="108"/>
      <c r="T54" s="109"/>
      <c r="U54" s="110"/>
    </row>
    <row r="55" spans="3:21" s="111" customFormat="1" ht="15" customHeight="1">
      <c r="C55" s="123"/>
      <c r="D55" s="159"/>
      <c r="E55" s="160" t="s">
        <v>317</v>
      </c>
      <c r="F55" s="761">
        <v>0</v>
      </c>
      <c r="G55" s="761">
        <v>0</v>
      </c>
      <c r="H55" s="761">
        <v>0</v>
      </c>
      <c r="I55" s="761">
        <v>0</v>
      </c>
      <c r="J55" s="762">
        <f t="shared" si="4"/>
        <v>0</v>
      </c>
      <c r="K55" s="763">
        <v>0</v>
      </c>
      <c r="L55" s="764">
        <f>J55-K55</f>
        <v>0</v>
      </c>
      <c r="M55" s="108"/>
      <c r="N55" s="108"/>
      <c r="O55" s="108"/>
      <c r="P55" s="108"/>
      <c r="Q55" s="108"/>
      <c r="R55" s="108"/>
      <c r="S55" s="108"/>
      <c r="T55" s="109"/>
      <c r="U55" s="110"/>
    </row>
    <row r="56" spans="3:21" s="111" customFormat="1" ht="15" customHeight="1">
      <c r="C56" s="123"/>
      <c r="D56" s="159"/>
      <c r="E56" s="160" t="s">
        <v>455</v>
      </c>
      <c r="F56" s="761">
        <v>0</v>
      </c>
      <c r="G56" s="761">
        <v>0</v>
      </c>
      <c r="H56" s="761">
        <v>0</v>
      </c>
      <c r="I56" s="761">
        <v>0</v>
      </c>
      <c r="J56" s="762">
        <f t="shared" si="4"/>
        <v>0</v>
      </c>
      <c r="K56" s="763">
        <v>0</v>
      </c>
      <c r="L56" s="764">
        <f>J56-K56</f>
        <v>0</v>
      </c>
      <c r="M56" s="108"/>
      <c r="N56" s="108"/>
      <c r="O56" s="108"/>
      <c r="P56" s="108"/>
      <c r="Q56" s="108"/>
      <c r="R56" s="108"/>
      <c r="S56" s="108"/>
      <c r="T56" s="109"/>
      <c r="U56" s="110"/>
    </row>
    <row r="57" spans="3:21" s="111" customFormat="1" ht="15" customHeight="1">
      <c r="C57" s="123"/>
      <c r="D57" s="161"/>
      <c r="E57" s="162"/>
      <c r="F57" s="782"/>
      <c r="G57" s="769"/>
      <c r="H57" s="769"/>
      <c r="I57" s="769"/>
      <c r="J57" s="770"/>
      <c r="K57" s="769"/>
      <c r="L57" s="780"/>
      <c r="M57" s="108"/>
      <c r="N57" s="108"/>
      <c r="O57" s="108"/>
      <c r="P57" s="108"/>
      <c r="Q57" s="108"/>
      <c r="R57" s="108"/>
      <c r="S57" s="108"/>
      <c r="T57" s="109"/>
      <c r="U57" s="110"/>
    </row>
    <row r="58" spans="3:21" s="111" customFormat="1" ht="22.5" customHeight="1">
      <c r="C58" s="112">
        <v>5400</v>
      </c>
      <c r="D58" s="1234" t="s">
        <v>456</v>
      </c>
      <c r="E58" s="1236"/>
      <c r="F58" s="781">
        <f>SUM(F59:F64)</f>
        <v>0</v>
      </c>
      <c r="G58" s="759">
        <f>SUM(G59:G64)</f>
        <v>0</v>
      </c>
      <c r="H58" s="759">
        <f>SUM(H59:H64)</f>
        <v>0</v>
      </c>
      <c r="I58" s="759">
        <f>SUM(I59:I64)</f>
        <v>0</v>
      </c>
      <c r="J58" s="759">
        <f t="shared" si="4"/>
        <v>0</v>
      </c>
      <c r="K58" s="759">
        <f>SUM(K59:K64)</f>
        <v>0</v>
      </c>
      <c r="L58" s="760">
        <f t="shared" ref="L58:L64" si="6">J58-K58</f>
        <v>0</v>
      </c>
      <c r="M58" s="108"/>
      <c r="N58" s="108"/>
      <c r="O58" s="108"/>
      <c r="P58" s="108"/>
      <c r="Q58" s="108"/>
      <c r="R58" s="108"/>
      <c r="S58" s="108"/>
      <c r="T58" s="109"/>
      <c r="U58" s="110"/>
    </row>
    <row r="59" spans="3:21" s="111" customFormat="1" ht="15.75" customHeight="1">
      <c r="C59" s="123"/>
      <c r="D59" s="159"/>
      <c r="E59" s="160" t="s">
        <v>457</v>
      </c>
      <c r="F59" s="761">
        <v>0</v>
      </c>
      <c r="G59" s="761">
        <v>0</v>
      </c>
      <c r="H59" s="761">
        <v>0</v>
      </c>
      <c r="I59" s="761">
        <v>0</v>
      </c>
      <c r="J59" s="762">
        <f t="shared" si="4"/>
        <v>0</v>
      </c>
      <c r="K59" s="763">
        <v>0</v>
      </c>
      <c r="L59" s="764">
        <f t="shared" si="6"/>
        <v>0</v>
      </c>
      <c r="M59" s="108"/>
      <c r="N59" s="108"/>
      <c r="O59" s="108"/>
      <c r="P59" s="108"/>
      <c r="Q59" s="108"/>
      <c r="R59" s="108"/>
      <c r="S59" s="108"/>
      <c r="T59" s="109"/>
      <c r="U59" s="110"/>
    </row>
    <row r="60" spans="3:21" s="111" customFormat="1" ht="15" customHeight="1">
      <c r="C60" s="123"/>
      <c r="D60" s="159"/>
      <c r="E60" s="160" t="s">
        <v>458</v>
      </c>
      <c r="F60" s="761">
        <v>0</v>
      </c>
      <c r="G60" s="761">
        <v>0</v>
      </c>
      <c r="H60" s="761">
        <v>0</v>
      </c>
      <c r="I60" s="761">
        <v>0</v>
      </c>
      <c r="J60" s="762">
        <f t="shared" si="4"/>
        <v>0</v>
      </c>
      <c r="K60" s="763">
        <v>0</v>
      </c>
      <c r="L60" s="764">
        <f t="shared" si="6"/>
        <v>0</v>
      </c>
      <c r="M60" s="108"/>
      <c r="N60" s="108"/>
      <c r="O60" s="108"/>
      <c r="P60" s="108"/>
      <c r="Q60" s="108"/>
      <c r="R60" s="108"/>
      <c r="S60" s="108"/>
      <c r="T60" s="109"/>
      <c r="U60" s="110"/>
    </row>
    <row r="61" spans="3:21" s="111" customFormat="1" ht="15" customHeight="1">
      <c r="C61" s="123"/>
      <c r="D61" s="159"/>
      <c r="E61" s="160" t="s">
        <v>459</v>
      </c>
      <c r="F61" s="761">
        <v>0</v>
      </c>
      <c r="G61" s="761">
        <v>0</v>
      </c>
      <c r="H61" s="761">
        <v>0</v>
      </c>
      <c r="I61" s="761">
        <v>0</v>
      </c>
      <c r="J61" s="762">
        <f t="shared" si="4"/>
        <v>0</v>
      </c>
      <c r="K61" s="763">
        <v>0</v>
      </c>
      <c r="L61" s="764">
        <f t="shared" si="6"/>
        <v>0</v>
      </c>
      <c r="M61" s="108"/>
      <c r="N61" s="108"/>
      <c r="O61" s="108"/>
      <c r="P61" s="108"/>
      <c r="Q61" s="108"/>
      <c r="R61" s="108"/>
      <c r="S61" s="108"/>
      <c r="T61" s="109"/>
      <c r="U61" s="110"/>
    </row>
    <row r="62" spans="3:21" s="111" customFormat="1" ht="15" customHeight="1">
      <c r="C62" s="123"/>
      <c r="D62" s="159"/>
      <c r="E62" s="160" t="s">
        <v>460</v>
      </c>
      <c r="F62" s="761">
        <v>0</v>
      </c>
      <c r="G62" s="761">
        <v>0</v>
      </c>
      <c r="H62" s="761">
        <v>0</v>
      </c>
      <c r="I62" s="761">
        <v>0</v>
      </c>
      <c r="J62" s="762">
        <f t="shared" si="4"/>
        <v>0</v>
      </c>
      <c r="K62" s="763">
        <v>0</v>
      </c>
      <c r="L62" s="764">
        <f t="shared" si="6"/>
        <v>0</v>
      </c>
      <c r="M62" s="108"/>
      <c r="N62" s="108"/>
      <c r="O62" s="108"/>
      <c r="P62" s="108"/>
      <c r="Q62" s="108"/>
      <c r="R62" s="108"/>
      <c r="S62" s="108"/>
      <c r="T62" s="109"/>
      <c r="U62" s="110"/>
    </row>
    <row r="63" spans="3:21" s="111" customFormat="1" ht="15" customHeight="1">
      <c r="C63" s="123"/>
      <c r="D63" s="370"/>
      <c r="E63" s="371" t="s">
        <v>461</v>
      </c>
      <c r="F63" s="783">
        <v>0</v>
      </c>
      <c r="G63" s="761">
        <v>0</v>
      </c>
      <c r="H63" s="761">
        <v>0</v>
      </c>
      <c r="I63" s="783">
        <v>0</v>
      </c>
      <c r="J63" s="784">
        <f t="shared" si="4"/>
        <v>0</v>
      </c>
      <c r="K63" s="763">
        <v>0</v>
      </c>
      <c r="L63" s="785">
        <f t="shared" si="6"/>
        <v>0</v>
      </c>
      <c r="M63" s="108"/>
      <c r="N63" s="108"/>
      <c r="O63" s="108"/>
      <c r="P63" s="108"/>
      <c r="Q63" s="108"/>
      <c r="R63" s="108"/>
      <c r="S63" s="108"/>
      <c r="T63" s="109"/>
      <c r="U63" s="110"/>
    </row>
    <row r="64" spans="3:21" s="111" customFormat="1" ht="15" customHeight="1">
      <c r="C64" s="123"/>
      <c r="D64" s="159"/>
      <c r="E64" s="160" t="s">
        <v>589</v>
      </c>
      <c r="F64" s="761">
        <v>0</v>
      </c>
      <c r="G64" s="761">
        <v>0</v>
      </c>
      <c r="H64" s="761">
        <v>0</v>
      </c>
      <c r="I64" s="761">
        <v>0</v>
      </c>
      <c r="J64" s="762">
        <f t="shared" si="4"/>
        <v>0</v>
      </c>
      <c r="K64" s="763">
        <v>0</v>
      </c>
      <c r="L64" s="764">
        <f t="shared" si="6"/>
        <v>0</v>
      </c>
      <c r="M64" s="108"/>
      <c r="N64" s="108"/>
      <c r="O64" s="108"/>
      <c r="P64" s="108"/>
      <c r="Q64" s="108"/>
      <c r="R64" s="108"/>
      <c r="S64" s="108"/>
      <c r="T64" s="109"/>
      <c r="U64" s="110"/>
    </row>
    <row r="65" spans="3:21" s="111" customFormat="1" ht="19.5" customHeight="1">
      <c r="C65" s="123"/>
      <c r="D65" s="163"/>
      <c r="E65" s="164"/>
      <c r="F65" s="768"/>
      <c r="G65" s="769"/>
      <c r="H65" s="769"/>
      <c r="I65" s="769"/>
      <c r="J65" s="770"/>
      <c r="K65" s="769"/>
      <c r="L65" s="780"/>
      <c r="M65" s="108"/>
      <c r="N65" s="108"/>
      <c r="O65" s="108"/>
      <c r="P65" s="108"/>
      <c r="Q65" s="108"/>
      <c r="R65" s="108"/>
      <c r="S65" s="108"/>
      <c r="T65" s="109"/>
      <c r="U65" s="110"/>
    </row>
    <row r="66" spans="3:21" s="111" customFormat="1" ht="24.75" customHeight="1">
      <c r="C66" s="112">
        <v>5500</v>
      </c>
      <c r="D66" s="1234" t="s">
        <v>462</v>
      </c>
      <c r="E66" s="1235"/>
      <c r="F66" s="758">
        <f>SUM(F67:F72)</f>
        <v>0</v>
      </c>
      <c r="G66" s="759">
        <f>SUM(G67:G72)</f>
        <v>0</v>
      </c>
      <c r="H66" s="759">
        <f>SUM(H67:H72)</f>
        <v>193350.18</v>
      </c>
      <c r="I66" s="759">
        <f>SUM(I67:I72)</f>
        <v>0</v>
      </c>
      <c r="J66" s="759">
        <f>F66+G66+H66+I66</f>
        <v>193350.18</v>
      </c>
      <c r="K66" s="759">
        <f>SUM(K67:K72)</f>
        <v>0</v>
      </c>
      <c r="L66" s="760">
        <f t="shared" ref="L66:L72" si="7">J66-K66</f>
        <v>193350.18</v>
      </c>
      <c r="M66" s="108"/>
      <c r="N66" s="108"/>
      <c r="O66" s="108"/>
      <c r="P66" s="108"/>
      <c r="Q66" s="108"/>
      <c r="R66" s="108"/>
      <c r="S66" s="108"/>
      <c r="T66" s="109"/>
      <c r="U66" s="110"/>
    </row>
    <row r="67" spans="3:21" s="111" customFormat="1" ht="14.25" customHeight="1">
      <c r="C67" s="123"/>
      <c r="D67" s="165"/>
      <c r="E67" s="160" t="s">
        <v>463</v>
      </c>
      <c r="F67" s="761">
        <v>0</v>
      </c>
      <c r="G67" s="761">
        <v>0</v>
      </c>
      <c r="H67" s="761">
        <v>193350.18</v>
      </c>
      <c r="I67" s="761">
        <v>0</v>
      </c>
      <c r="J67" s="762">
        <f t="shared" si="4"/>
        <v>193350.18</v>
      </c>
      <c r="K67" s="763">
        <v>0</v>
      </c>
      <c r="L67" s="764">
        <f t="shared" si="7"/>
        <v>193350.18</v>
      </c>
      <c r="M67" s="108"/>
      <c r="N67" s="108"/>
      <c r="O67" s="108"/>
      <c r="P67" s="108"/>
      <c r="Q67" s="108"/>
      <c r="R67" s="108"/>
      <c r="S67" s="108"/>
      <c r="T67" s="109"/>
      <c r="U67" s="110"/>
    </row>
    <row r="68" spans="3:21" s="111" customFormat="1" ht="14.25" customHeight="1">
      <c r="C68" s="123"/>
      <c r="D68" s="165"/>
      <c r="E68" s="160" t="s">
        <v>464</v>
      </c>
      <c r="F68" s="761">
        <v>0</v>
      </c>
      <c r="G68" s="761">
        <v>0</v>
      </c>
      <c r="H68" s="761">
        <v>0</v>
      </c>
      <c r="I68" s="761">
        <v>0</v>
      </c>
      <c r="J68" s="762">
        <f t="shared" si="4"/>
        <v>0</v>
      </c>
      <c r="K68" s="763">
        <v>0</v>
      </c>
      <c r="L68" s="764">
        <f t="shared" si="7"/>
        <v>0</v>
      </c>
      <c r="M68" s="108"/>
      <c r="N68" s="108"/>
      <c r="O68" s="108"/>
      <c r="P68" s="108"/>
      <c r="Q68" s="108"/>
      <c r="R68" s="108"/>
      <c r="S68" s="108"/>
      <c r="T68" s="109"/>
      <c r="U68" s="110"/>
    </row>
    <row r="69" spans="3:21" s="111" customFormat="1" ht="14.25" customHeight="1">
      <c r="C69" s="123"/>
      <c r="D69" s="165"/>
      <c r="E69" s="160" t="s">
        <v>465</v>
      </c>
      <c r="F69" s="761">
        <v>0</v>
      </c>
      <c r="G69" s="761">
        <v>0</v>
      </c>
      <c r="H69" s="761">
        <v>0</v>
      </c>
      <c r="I69" s="761">
        <v>0</v>
      </c>
      <c r="J69" s="762">
        <f t="shared" si="4"/>
        <v>0</v>
      </c>
      <c r="K69" s="763">
        <v>0</v>
      </c>
      <c r="L69" s="764">
        <f t="shared" si="7"/>
        <v>0</v>
      </c>
      <c r="M69" s="108"/>
      <c r="N69" s="108"/>
      <c r="O69" s="108"/>
      <c r="P69" s="108"/>
      <c r="Q69" s="108"/>
      <c r="R69" s="108"/>
      <c r="S69" s="108"/>
      <c r="T69" s="109"/>
      <c r="U69" s="110"/>
    </row>
    <row r="70" spans="3:21" s="111" customFormat="1" ht="14.25" customHeight="1">
      <c r="C70" s="123"/>
      <c r="D70" s="165"/>
      <c r="E70" s="160" t="s">
        <v>466</v>
      </c>
      <c r="F70" s="761">
        <v>0</v>
      </c>
      <c r="G70" s="761">
        <v>0</v>
      </c>
      <c r="H70" s="761">
        <v>0</v>
      </c>
      <c r="I70" s="761">
        <v>0</v>
      </c>
      <c r="J70" s="762">
        <f t="shared" si="4"/>
        <v>0</v>
      </c>
      <c r="K70" s="763">
        <v>0</v>
      </c>
      <c r="L70" s="764">
        <f t="shared" si="7"/>
        <v>0</v>
      </c>
      <c r="M70" s="108"/>
      <c r="N70" s="108"/>
      <c r="O70" s="108"/>
      <c r="P70" s="108"/>
      <c r="Q70" s="108"/>
      <c r="R70" s="108"/>
      <c r="S70" s="108"/>
      <c r="T70" s="109"/>
      <c r="U70" s="110"/>
    </row>
    <row r="71" spans="3:21" s="111" customFormat="1" ht="14.25" customHeight="1">
      <c r="C71" s="123"/>
      <c r="D71" s="165"/>
      <c r="E71" s="160" t="s">
        <v>467</v>
      </c>
      <c r="F71" s="761">
        <v>0</v>
      </c>
      <c r="G71" s="761">
        <v>0</v>
      </c>
      <c r="H71" s="761">
        <v>0</v>
      </c>
      <c r="I71" s="761">
        <v>0</v>
      </c>
      <c r="J71" s="762">
        <f t="shared" si="4"/>
        <v>0</v>
      </c>
      <c r="K71" s="763">
        <v>0</v>
      </c>
      <c r="L71" s="764">
        <f t="shared" si="7"/>
        <v>0</v>
      </c>
      <c r="M71" s="108"/>
      <c r="N71" s="108"/>
      <c r="O71" s="108"/>
      <c r="P71" s="108"/>
      <c r="Q71" s="108"/>
      <c r="R71" s="108"/>
      <c r="S71" s="108"/>
      <c r="T71" s="109"/>
      <c r="U71" s="110"/>
    </row>
    <row r="72" spans="3:21" s="111" customFormat="1" ht="14.25" customHeight="1">
      <c r="C72" s="123"/>
      <c r="D72" s="165"/>
      <c r="E72" s="160" t="s">
        <v>468</v>
      </c>
      <c r="F72" s="761">
        <v>0</v>
      </c>
      <c r="G72" s="761">
        <v>0</v>
      </c>
      <c r="H72" s="761">
        <v>0</v>
      </c>
      <c r="I72" s="761">
        <v>0</v>
      </c>
      <c r="J72" s="762">
        <f t="shared" si="4"/>
        <v>0</v>
      </c>
      <c r="K72" s="763">
        <v>0</v>
      </c>
      <c r="L72" s="764">
        <f t="shared" si="7"/>
        <v>0</v>
      </c>
      <c r="M72" s="108"/>
      <c r="N72" s="108"/>
      <c r="O72" s="108"/>
      <c r="P72" s="108"/>
      <c r="Q72" s="108"/>
      <c r="R72" s="108"/>
      <c r="S72" s="108"/>
      <c r="T72" s="109"/>
      <c r="U72" s="110"/>
    </row>
    <row r="73" spans="3:21" s="111" customFormat="1" ht="14.25" customHeight="1">
      <c r="C73" s="123"/>
      <c r="D73" s="166"/>
      <c r="E73" s="167"/>
      <c r="F73" s="768"/>
      <c r="G73" s="769"/>
      <c r="H73" s="768"/>
      <c r="I73" s="768"/>
      <c r="J73" s="770"/>
      <c r="K73" s="769"/>
      <c r="L73" s="780"/>
      <c r="M73" s="108"/>
      <c r="N73" s="108"/>
      <c r="O73" s="108"/>
      <c r="P73" s="108"/>
      <c r="Q73" s="108"/>
      <c r="R73" s="108"/>
      <c r="S73" s="108"/>
      <c r="T73" s="109"/>
      <c r="U73" s="110"/>
    </row>
    <row r="74" spans="3:21" s="111" customFormat="1" ht="20.25" customHeight="1">
      <c r="C74" s="112">
        <v>5600</v>
      </c>
      <c r="D74" s="1234" t="s">
        <v>469</v>
      </c>
      <c r="E74" s="1235"/>
      <c r="F74" s="758">
        <f>SUM(F75:F76)</f>
        <v>14680485.699999999</v>
      </c>
      <c r="G74" s="758">
        <f t="shared" ref="G74:K74" si="8">SUM(G75:G76)</f>
        <v>257279</v>
      </c>
      <c r="H74" s="758">
        <f t="shared" si="8"/>
        <v>239417.97</v>
      </c>
      <c r="I74" s="758">
        <f t="shared" si="8"/>
        <v>89.88</v>
      </c>
      <c r="J74" s="758">
        <f t="shared" si="8"/>
        <v>15177272.550000001</v>
      </c>
      <c r="K74" s="758">
        <f t="shared" si="8"/>
        <v>0</v>
      </c>
      <c r="L74" s="760">
        <f>J74-K74</f>
        <v>15177272.550000001</v>
      </c>
      <c r="M74" s="108"/>
      <c r="N74" s="108"/>
      <c r="O74" s="108"/>
      <c r="P74" s="108"/>
      <c r="Q74" s="108"/>
      <c r="R74" s="108"/>
      <c r="S74" s="108"/>
      <c r="T74" s="109"/>
      <c r="U74" s="110"/>
    </row>
    <row r="75" spans="3:21" s="111" customFormat="1" ht="15" customHeight="1">
      <c r="C75" s="123"/>
      <c r="D75" s="159"/>
      <c r="E75" s="160" t="s">
        <v>470</v>
      </c>
      <c r="F75" s="761">
        <v>9319413.0199999996</v>
      </c>
      <c r="G75" s="761">
        <v>0</v>
      </c>
      <c r="H75" s="761">
        <v>239417.97</v>
      </c>
      <c r="I75" s="761">
        <v>0</v>
      </c>
      <c r="J75" s="762">
        <f t="shared" si="4"/>
        <v>9558830.9900000002</v>
      </c>
      <c r="K75" s="763">
        <v>0</v>
      </c>
      <c r="L75" s="764">
        <f>J75-K75</f>
        <v>9558830.9900000002</v>
      </c>
      <c r="M75" s="108"/>
      <c r="N75" s="108"/>
      <c r="O75" s="108"/>
      <c r="P75" s="108"/>
      <c r="Q75" s="108"/>
      <c r="R75" s="108"/>
      <c r="S75" s="108"/>
      <c r="T75" s="109"/>
      <c r="U75" s="110"/>
    </row>
    <row r="76" spans="3:21" s="111" customFormat="1" ht="15" customHeight="1">
      <c r="C76" s="123"/>
      <c r="D76" s="159"/>
      <c r="E76" s="160" t="s">
        <v>471</v>
      </c>
      <c r="F76" s="761">
        <v>5361072.68</v>
      </c>
      <c r="G76" s="761">
        <v>257279</v>
      </c>
      <c r="H76" s="761">
        <v>0</v>
      </c>
      <c r="I76" s="761">
        <v>89.88</v>
      </c>
      <c r="J76" s="762">
        <f t="shared" si="4"/>
        <v>5618441.5599999996</v>
      </c>
      <c r="K76" s="763">
        <v>0</v>
      </c>
      <c r="L76" s="764">
        <f>J76-K76</f>
        <v>5618441.5599999996</v>
      </c>
      <c r="M76" s="108"/>
      <c r="N76" s="108"/>
      <c r="O76" s="108"/>
      <c r="P76" s="108"/>
      <c r="Q76" s="108"/>
      <c r="R76" s="108"/>
      <c r="S76" s="108"/>
      <c r="T76" s="109"/>
      <c r="U76" s="110"/>
    </row>
    <row r="77" spans="3:21" s="111" customFormat="1" ht="15" customHeight="1">
      <c r="C77" s="123"/>
      <c r="D77" s="163"/>
      <c r="E77" s="164"/>
      <c r="F77" s="786"/>
      <c r="G77" s="774"/>
      <c r="H77" s="774"/>
      <c r="I77" s="774"/>
      <c r="J77" s="787"/>
      <c r="K77" s="774"/>
      <c r="L77" s="775"/>
      <c r="M77" s="108"/>
      <c r="N77" s="108"/>
      <c r="O77" s="108"/>
      <c r="P77" s="108"/>
      <c r="Q77" s="108"/>
      <c r="R77" s="108"/>
      <c r="S77" s="108"/>
      <c r="T77" s="109"/>
      <c r="U77" s="110"/>
    </row>
    <row r="78" spans="3:21" s="111" customFormat="1">
      <c r="C78" s="118"/>
      <c r="D78" s="168"/>
      <c r="E78" s="139"/>
      <c r="F78" s="786"/>
      <c r="G78" s="774"/>
      <c r="H78" s="774"/>
      <c r="I78" s="774"/>
      <c r="J78" s="787"/>
      <c r="K78" s="774"/>
      <c r="L78" s="775"/>
      <c r="M78" s="108"/>
      <c r="N78" s="108"/>
      <c r="O78" s="108"/>
      <c r="P78" s="108"/>
      <c r="Q78" s="108"/>
      <c r="R78" s="108"/>
      <c r="S78" s="108"/>
      <c r="T78" s="109"/>
      <c r="U78" s="110"/>
    </row>
    <row r="79" spans="3:21" s="111" customFormat="1" ht="21.75" customHeight="1">
      <c r="C79" s="112">
        <v>5700</v>
      </c>
      <c r="D79" s="1234" t="s">
        <v>472</v>
      </c>
      <c r="E79" s="1236"/>
      <c r="F79" s="758">
        <f>+F37+F42+F53+F58+F66+F74</f>
        <v>193138770.66</v>
      </c>
      <c r="G79" s="758">
        <f t="shared" ref="G79:L79" si="9">+G37+G42+G53+G58+G66+G74</f>
        <v>21114483.039999999</v>
      </c>
      <c r="H79" s="758">
        <f t="shared" si="9"/>
        <v>6795549.1499999994</v>
      </c>
      <c r="I79" s="758">
        <f t="shared" si="9"/>
        <v>1268586.8799999999</v>
      </c>
      <c r="J79" s="758">
        <f t="shared" si="9"/>
        <v>222317389.73000005</v>
      </c>
      <c r="K79" s="758">
        <f t="shared" si="9"/>
        <v>0</v>
      </c>
      <c r="L79" s="760">
        <f t="shared" si="9"/>
        <v>222317389.73000005</v>
      </c>
      <c r="M79" s="108"/>
      <c r="N79" s="108"/>
      <c r="O79" s="108"/>
      <c r="P79" s="108"/>
      <c r="Q79" s="108"/>
      <c r="R79" s="108"/>
      <c r="S79" s="108"/>
      <c r="T79" s="109"/>
      <c r="U79" s="110"/>
    </row>
    <row r="80" spans="3:21" s="111" customFormat="1" ht="29.25" customHeight="1">
      <c r="C80" s="169"/>
      <c r="D80" s="1237" t="s">
        <v>473</v>
      </c>
      <c r="E80" s="1238"/>
      <c r="F80" s="788">
        <f t="shared" ref="F80:I80" si="10">F34-F79</f>
        <v>82403104.629999965</v>
      </c>
      <c r="G80" s="788">
        <f t="shared" si="10"/>
        <v>-1543278.9299999997</v>
      </c>
      <c r="H80" s="788">
        <f t="shared" si="10"/>
        <v>-987957.44999999925</v>
      </c>
      <c r="I80" s="788">
        <f t="shared" si="10"/>
        <v>-48813.85999999987</v>
      </c>
      <c r="J80" s="788">
        <f>J34-J79</f>
        <v>79823054.389999896</v>
      </c>
      <c r="K80" s="789">
        <f>K34-K79</f>
        <v>0</v>
      </c>
      <c r="L80" s="790">
        <f>J80-K80</f>
        <v>79823054.389999896</v>
      </c>
      <c r="M80" s="108"/>
      <c r="N80" s="108"/>
      <c r="O80" s="108"/>
      <c r="P80" s="108"/>
      <c r="Q80" s="108"/>
      <c r="R80" s="108"/>
      <c r="S80" s="108"/>
      <c r="T80" s="109"/>
      <c r="U80" s="110"/>
    </row>
    <row r="81" spans="2:21" s="111" customFormat="1" ht="8.25" customHeight="1" thickBot="1">
      <c r="C81" s="43"/>
      <c r="D81" s="170"/>
      <c r="E81" s="171"/>
      <c r="F81" s="440"/>
      <c r="G81" s="440"/>
      <c r="H81" s="440"/>
      <c r="I81" s="440"/>
      <c r="J81" s="440"/>
      <c r="K81" s="441"/>
      <c r="L81" s="442"/>
      <c r="M81" s="172"/>
      <c r="N81" s="172"/>
      <c r="O81" s="172"/>
      <c r="P81" s="172"/>
      <c r="Q81" s="172"/>
      <c r="R81" s="172"/>
      <c r="S81" s="172"/>
      <c r="T81" s="172"/>
      <c r="U81" s="110"/>
    </row>
    <row r="82" spans="2:21" ht="16.5" thickTop="1">
      <c r="B82" s="104"/>
      <c r="C82" s="173"/>
      <c r="D82" s="174" t="s">
        <v>474</v>
      </c>
      <c r="E82" s="174"/>
      <c r="F82" s="175"/>
      <c r="G82" s="175"/>
      <c r="H82" s="176"/>
      <c r="I82" s="176"/>
      <c r="J82" s="176"/>
      <c r="K82" s="177"/>
      <c r="L82" s="174"/>
      <c r="M82" s="174"/>
      <c r="N82" s="174"/>
      <c r="O82" s="174"/>
      <c r="P82" s="174"/>
      <c r="Q82" s="174"/>
      <c r="R82" s="174"/>
      <c r="S82" s="174"/>
      <c r="T82" s="174"/>
      <c r="U82" s="104"/>
    </row>
    <row r="83" spans="2:21">
      <c r="B83" s="104"/>
      <c r="C83" s="1239"/>
      <c r="D83" s="1239"/>
      <c r="E83" s="1239"/>
      <c r="F83" s="1239"/>
      <c r="G83" s="1239"/>
      <c r="H83" s="1239"/>
      <c r="I83" s="1239"/>
      <c r="J83" s="1239"/>
      <c r="K83" s="1239"/>
      <c r="L83" s="1239"/>
      <c r="M83" s="178"/>
      <c r="N83" s="174"/>
      <c r="O83" s="174"/>
      <c r="P83" s="174"/>
      <c r="Q83" s="174"/>
      <c r="R83" s="174"/>
      <c r="S83" s="174"/>
      <c r="T83" s="174"/>
      <c r="U83" s="104"/>
    </row>
    <row r="84" spans="2:21">
      <c r="B84" s="104"/>
      <c r="C84" s="1188"/>
      <c r="D84" s="1188"/>
      <c r="E84" s="1188"/>
      <c r="F84" s="1188"/>
      <c r="G84" s="1188"/>
      <c r="H84" s="1188"/>
      <c r="I84" s="1188"/>
      <c r="J84" s="1188"/>
      <c r="K84" s="1188"/>
      <c r="L84" s="1188"/>
      <c r="M84" s="179"/>
      <c r="N84" s="174"/>
      <c r="O84" s="174"/>
      <c r="P84" s="174"/>
      <c r="Q84" s="174"/>
      <c r="R84" s="174"/>
      <c r="S84" s="174"/>
      <c r="T84" s="174"/>
      <c r="U84" s="104"/>
    </row>
    <row r="85" spans="2:21">
      <c r="B85" s="254"/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</row>
    <row r="86" spans="2:21"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</row>
    <row r="87" spans="2:21">
      <c r="B87" s="254"/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</row>
    <row r="88" spans="2:21">
      <c r="B88" s="104"/>
      <c r="C88" s="181"/>
      <c r="D88" s="104"/>
      <c r="E88" s="104"/>
      <c r="F88" s="104"/>
      <c r="G88" s="180"/>
      <c r="H88" s="180"/>
      <c r="I88" s="180"/>
      <c r="J88" s="180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</row>
    <row r="89" spans="2:21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</row>
    <row r="91" spans="2:21" hidden="1">
      <c r="B91" s="104"/>
      <c r="C91" s="104"/>
      <c r="D91" s="104"/>
      <c r="E91" s="104"/>
      <c r="F91" s="104"/>
      <c r="G91" s="182"/>
      <c r="H91" s="182"/>
      <c r="I91" s="182"/>
      <c r="J91" s="182"/>
      <c r="K91" s="182"/>
      <c r="L91" s="104"/>
      <c r="M91" s="104"/>
      <c r="N91" s="104"/>
      <c r="O91" s="104"/>
      <c r="P91" s="104"/>
      <c r="Q91" s="104"/>
      <c r="R91" s="104"/>
      <c r="S91" s="104"/>
      <c r="T91" s="104"/>
      <c r="U91" s="104"/>
    </row>
    <row r="92" spans="2:21">
      <c r="B92" s="34"/>
      <c r="C92" s="104"/>
      <c r="D92" s="104"/>
      <c r="E92" s="104"/>
      <c r="F92" s="104"/>
      <c r="G92" s="182"/>
      <c r="H92" s="182"/>
      <c r="I92" s="182"/>
      <c r="J92" s="182"/>
      <c r="K92" s="182"/>
      <c r="L92" s="104"/>
      <c r="M92" s="104"/>
      <c r="N92" s="104"/>
      <c r="O92" s="104"/>
      <c r="P92" s="104"/>
      <c r="Q92" s="104"/>
      <c r="R92" s="104"/>
      <c r="S92" s="104"/>
      <c r="T92" s="104"/>
      <c r="U92" s="104"/>
    </row>
  </sheetData>
  <mergeCells count="19">
    <mergeCell ref="D66:E66"/>
    <mergeCell ref="C2:L2"/>
    <mergeCell ref="C3:L3"/>
    <mergeCell ref="C4:L4"/>
    <mergeCell ref="C9:C10"/>
    <mergeCell ref="D9:E10"/>
    <mergeCell ref="J9:J10"/>
    <mergeCell ref="K9:K10"/>
    <mergeCell ref="L9:L10"/>
    <mergeCell ref="D23:E23"/>
    <mergeCell ref="D27:E27"/>
    <mergeCell ref="D42:E42"/>
    <mergeCell ref="D53:E53"/>
    <mergeCell ref="D58:E58"/>
    <mergeCell ref="C84:L84"/>
    <mergeCell ref="D74:E74"/>
    <mergeCell ref="D79:E79"/>
    <mergeCell ref="D80:E80"/>
    <mergeCell ref="C83:L83"/>
  </mergeCells>
  <printOptions horizontalCentered="1"/>
  <pageMargins left="0.39370078740157483" right="0.39370078740157483" top="0.39370078740157483" bottom="0.39370078740157483" header="0" footer="0"/>
  <pageSetup paperSize="5" scale="55" orientation="landscape" r:id="rId1"/>
  <headerFooter alignWithMargins="0"/>
  <ignoredErrors>
    <ignoredError sqref="J13 J23 J27 J37 J42 J53 J58 J66" formula="1"/>
    <ignoredError sqref="L14:L21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C75"/>
  <sheetViews>
    <sheetView showGridLines="0" zoomScale="85" zoomScaleNormal="85" zoomScaleSheetLayoutView="85" workbookViewId="0">
      <selection activeCell="L81" sqref="L81"/>
    </sheetView>
  </sheetViews>
  <sheetFormatPr baseColWidth="10" defaultRowHeight="12.75"/>
  <cols>
    <col min="1" max="1" width="0.85546875" style="203" customWidth="1"/>
    <col min="2" max="2" width="76.7109375" style="404" customWidth="1"/>
    <col min="3" max="5" width="16.7109375" style="404" customWidth="1"/>
    <col min="6" max="6" width="18.7109375" style="404" customWidth="1"/>
    <col min="7" max="7" width="18.7109375" style="412" customWidth="1"/>
    <col min="8" max="8" width="2.7109375" style="404" customWidth="1"/>
    <col min="9" max="11" width="16.7109375" style="404" customWidth="1"/>
    <col min="12" max="13" width="18.7109375" style="404" customWidth="1"/>
    <col min="14" max="14" width="2.7109375" style="404" customWidth="1"/>
    <col min="15" max="17" width="16.7109375" style="404" customWidth="1"/>
    <col min="18" max="19" width="18.7109375" style="404" customWidth="1"/>
    <col min="20" max="20" width="2.7109375" style="404" customWidth="1"/>
    <col min="21" max="23" width="16.7109375" style="404" customWidth="1"/>
    <col min="24" max="25" width="18.7109375" style="404" customWidth="1"/>
    <col min="26" max="26" width="1.7109375" style="404" customWidth="1"/>
    <col min="27" max="29" width="17.7109375" style="404" customWidth="1"/>
    <col min="30" max="16384" width="11.42578125" style="404"/>
  </cols>
  <sheetData>
    <row r="1" spans="1:29" s="185" customFormat="1" ht="6" customHeight="1">
      <c r="B1" s="183"/>
      <c r="C1" s="183"/>
      <c r="D1" s="183"/>
      <c r="E1" s="183"/>
      <c r="F1" s="184"/>
      <c r="G1" s="184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</row>
    <row r="2" spans="1:29" s="185" customFormat="1" ht="4.5" customHeight="1" thickBot="1">
      <c r="B2" s="184"/>
      <c r="C2" s="183"/>
      <c r="D2" s="183"/>
      <c r="E2" s="183"/>
      <c r="F2" s="183"/>
      <c r="G2" s="184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29" s="104" customFormat="1" ht="18" customHeight="1" thickTop="1">
      <c r="B3" s="1267" t="s">
        <v>641</v>
      </c>
      <c r="C3" s="1268"/>
      <c r="D3" s="1268"/>
      <c r="E3" s="1268"/>
      <c r="F3" s="1268"/>
      <c r="G3" s="1268"/>
      <c r="H3" s="1268"/>
      <c r="I3" s="1268"/>
      <c r="J3" s="1268"/>
      <c r="K3" s="1268"/>
      <c r="L3" s="1268"/>
      <c r="M3" s="1268"/>
      <c r="N3" s="1268"/>
      <c r="O3" s="1268"/>
      <c r="P3" s="1268"/>
      <c r="Q3" s="1268"/>
      <c r="R3" s="1268"/>
      <c r="S3" s="1268"/>
      <c r="T3" s="1268"/>
      <c r="U3" s="1268"/>
      <c r="V3" s="1268"/>
      <c r="W3" s="1268"/>
      <c r="X3" s="1268"/>
      <c r="Y3" s="1268"/>
      <c r="Z3" s="1268"/>
      <c r="AA3" s="1268"/>
      <c r="AB3" s="1268"/>
      <c r="AC3" s="1269"/>
    </row>
    <row r="4" spans="1:29" s="104" customFormat="1" ht="37.5" customHeight="1">
      <c r="B4" s="1270" t="s">
        <v>987</v>
      </c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  <c r="P4" s="1271"/>
      <c r="Q4" s="1271"/>
      <c r="R4" s="1271"/>
      <c r="S4" s="1271"/>
      <c r="T4" s="1271"/>
      <c r="U4" s="1271"/>
      <c r="V4" s="1271"/>
      <c r="W4" s="1271"/>
      <c r="X4" s="1271"/>
      <c r="Y4" s="1271"/>
      <c r="Z4" s="1271"/>
      <c r="AA4" s="1271"/>
      <c r="AB4" s="1271"/>
      <c r="AC4" s="1272"/>
    </row>
    <row r="5" spans="1:29" s="104" customFormat="1" ht="8.25" customHeight="1">
      <c r="B5" s="83"/>
      <c r="C5" s="84"/>
      <c r="D5" s="1180"/>
      <c r="E5" s="1180"/>
      <c r="F5" s="84"/>
      <c r="G5" s="84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91"/>
      <c r="AC5" s="187"/>
    </row>
    <row r="6" spans="1:29" s="104" customFormat="1">
      <c r="B6" s="87"/>
      <c r="C6" s="92" t="s">
        <v>637</v>
      </c>
      <c r="D6" s="871" t="s">
        <v>1003</v>
      </c>
      <c r="E6" s="189"/>
      <c r="F6" s="190"/>
      <c r="G6" s="91"/>
      <c r="H6" s="186"/>
      <c r="I6" s="186"/>
      <c r="J6" s="91"/>
      <c r="K6" s="191"/>
      <c r="L6" s="191"/>
      <c r="M6" s="191"/>
      <c r="N6" s="186"/>
      <c r="O6" s="186"/>
      <c r="P6" s="91"/>
      <c r="Q6" s="186"/>
      <c r="R6" s="186"/>
      <c r="S6" s="186"/>
      <c r="T6" s="186"/>
      <c r="U6" s="186"/>
      <c r="V6" s="186"/>
      <c r="W6" s="186"/>
      <c r="X6" s="186"/>
      <c r="Y6" s="192"/>
      <c r="Z6" s="192"/>
      <c r="AA6" s="192"/>
      <c r="AB6" s="92" t="s">
        <v>1004</v>
      </c>
      <c r="AC6" s="187"/>
    </row>
    <row r="7" spans="1:29" s="104" customFormat="1" ht="13.5" customHeight="1" thickBot="1">
      <c r="B7" s="93"/>
      <c r="C7" s="94"/>
      <c r="D7" s="94"/>
      <c r="E7" s="94"/>
      <c r="F7" s="94"/>
      <c r="G7" s="94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4"/>
    </row>
    <row r="8" spans="1:29" s="104" customFormat="1" ht="6" customHeight="1" thickTop="1" thickBot="1">
      <c r="B8" s="97"/>
      <c r="C8" s="97"/>
      <c r="D8" s="97"/>
      <c r="E8" s="97"/>
      <c r="F8" s="97"/>
      <c r="G8" s="97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</row>
    <row r="9" spans="1:29" s="104" customFormat="1" ht="32.25" customHeight="1" thickTop="1" thickBot="1">
      <c r="B9" s="1273" t="s">
        <v>673</v>
      </c>
      <c r="C9" s="1274"/>
      <c r="D9" s="1274"/>
      <c r="E9" s="1274"/>
      <c r="F9" s="1274"/>
      <c r="G9" s="1275"/>
      <c r="H9" s="76"/>
      <c r="I9" s="1273" t="s">
        <v>410</v>
      </c>
      <c r="J9" s="1276"/>
      <c r="K9" s="1276"/>
      <c r="L9" s="1276"/>
      <c r="M9" s="1275"/>
      <c r="N9" s="76"/>
      <c r="O9" s="1273" t="s">
        <v>411</v>
      </c>
      <c r="P9" s="1276"/>
      <c r="Q9" s="1276"/>
      <c r="R9" s="1276"/>
      <c r="S9" s="1275"/>
      <c r="T9" s="76"/>
      <c r="U9" s="1273" t="s">
        <v>412</v>
      </c>
      <c r="V9" s="1276"/>
      <c r="W9" s="1276"/>
      <c r="X9" s="1276"/>
      <c r="Y9" s="1275"/>
      <c r="Z9" s="76"/>
      <c r="AA9" s="1258" t="s">
        <v>475</v>
      </c>
      <c r="AB9" s="1261" t="s">
        <v>476</v>
      </c>
      <c r="AC9" s="1264" t="s">
        <v>477</v>
      </c>
    </row>
    <row r="10" spans="1:29" s="104" customFormat="1" ht="6" customHeight="1" thickTop="1" thickBot="1">
      <c r="B10" s="97"/>
      <c r="C10" s="97"/>
      <c r="D10" s="97"/>
      <c r="E10" s="97"/>
      <c r="F10" s="97"/>
      <c r="G10" s="97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1259"/>
      <c r="AB10" s="1262"/>
      <c r="AC10" s="1265"/>
    </row>
    <row r="11" spans="1:29" s="199" customFormat="1" ht="96" customHeight="1" thickTop="1" thickBot="1">
      <c r="B11" s="195" t="s">
        <v>478</v>
      </c>
      <c r="C11" s="196" t="s">
        <v>482</v>
      </c>
      <c r="D11" s="196" t="s">
        <v>483</v>
      </c>
      <c r="E11" s="196" t="s">
        <v>484</v>
      </c>
      <c r="F11" s="196" t="s">
        <v>989</v>
      </c>
      <c r="G11" s="197" t="s">
        <v>640</v>
      </c>
      <c r="H11" s="198"/>
      <c r="I11" s="854" t="s">
        <v>482</v>
      </c>
      <c r="J11" s="196" t="s">
        <v>483</v>
      </c>
      <c r="K11" s="196" t="s">
        <v>484</v>
      </c>
      <c r="L11" s="196" t="s">
        <v>989</v>
      </c>
      <c r="M11" s="197" t="s">
        <v>640</v>
      </c>
      <c r="N11" s="198"/>
      <c r="O11" s="854" t="s">
        <v>482</v>
      </c>
      <c r="P11" s="196" t="s">
        <v>483</v>
      </c>
      <c r="Q11" s="196" t="s">
        <v>484</v>
      </c>
      <c r="R11" s="196" t="s">
        <v>991</v>
      </c>
      <c r="S11" s="197" t="s">
        <v>640</v>
      </c>
      <c r="T11" s="198"/>
      <c r="U11" s="854" t="s">
        <v>482</v>
      </c>
      <c r="V11" s="196" t="s">
        <v>483</v>
      </c>
      <c r="W11" s="196" t="s">
        <v>484</v>
      </c>
      <c r="X11" s="196" t="s">
        <v>991</v>
      </c>
      <c r="Y11" s="197" t="s">
        <v>640</v>
      </c>
      <c r="Z11" s="198"/>
      <c r="AA11" s="1260"/>
      <c r="AB11" s="1263"/>
      <c r="AC11" s="1266"/>
    </row>
    <row r="12" spans="1:29" s="104" customFormat="1" ht="6" customHeight="1" thickTop="1" thickBot="1">
      <c r="B12" s="200"/>
      <c r="C12" s="200"/>
      <c r="D12" s="200"/>
      <c r="E12" s="200"/>
      <c r="F12" s="200"/>
      <c r="G12" s="200"/>
      <c r="H12" s="76"/>
      <c r="I12" s="200"/>
      <c r="J12" s="200"/>
      <c r="K12" s="200"/>
      <c r="L12" s="200"/>
      <c r="M12" s="200"/>
      <c r="N12" s="76"/>
      <c r="O12" s="200"/>
      <c r="P12" s="200"/>
      <c r="Q12" s="200"/>
      <c r="R12" s="200"/>
      <c r="S12" s="200"/>
      <c r="T12" s="76"/>
      <c r="U12" s="200"/>
      <c r="V12" s="200"/>
      <c r="W12" s="200"/>
      <c r="X12" s="200"/>
      <c r="Y12" s="200"/>
      <c r="Z12" s="76"/>
      <c r="AA12" s="76"/>
      <c r="AB12" s="76"/>
      <c r="AC12" s="76"/>
    </row>
    <row r="13" spans="1:29" ht="13.5" thickTop="1">
      <c r="B13" s="421"/>
      <c r="C13" s="422"/>
      <c r="D13" s="422"/>
      <c r="E13" s="422"/>
      <c r="F13" s="422"/>
      <c r="G13" s="423"/>
      <c r="I13" s="430"/>
      <c r="J13" s="422"/>
      <c r="K13" s="422"/>
      <c r="L13" s="422"/>
      <c r="M13" s="423"/>
      <c r="O13" s="430"/>
      <c r="P13" s="422"/>
      <c r="Q13" s="422"/>
      <c r="R13" s="422"/>
      <c r="S13" s="423"/>
      <c r="U13" s="430"/>
      <c r="V13" s="422"/>
      <c r="W13" s="422"/>
      <c r="X13" s="422"/>
      <c r="Y13" s="423"/>
      <c r="AA13" s="432"/>
      <c r="AB13" s="433"/>
      <c r="AC13" s="434"/>
    </row>
    <row r="14" spans="1:29">
      <c r="B14" s="424" t="s">
        <v>674</v>
      </c>
      <c r="C14" s="705">
        <f>C15+C16+C17</f>
        <v>16351246</v>
      </c>
      <c r="D14" s="706"/>
      <c r="E14" s="706"/>
      <c r="F14" s="706"/>
      <c r="G14" s="791">
        <f>SUM(C14:F14)</f>
        <v>16351246</v>
      </c>
      <c r="H14" s="710"/>
      <c r="I14" s="792">
        <f>I15+I16+I17</f>
        <v>92625.71</v>
      </c>
      <c r="J14" s="706"/>
      <c r="K14" s="706"/>
      <c r="L14" s="706"/>
      <c r="M14" s="791">
        <f>SUM(I14:L14)</f>
        <v>92625.71</v>
      </c>
      <c r="N14" s="710"/>
      <c r="O14" s="792">
        <f>O15+O16+O17</f>
        <v>491494.84</v>
      </c>
      <c r="P14" s="706"/>
      <c r="Q14" s="706"/>
      <c r="R14" s="706"/>
      <c r="S14" s="791">
        <f>SUM(O14:R14)</f>
        <v>491494.84</v>
      </c>
      <c r="T14" s="710"/>
      <c r="U14" s="792">
        <f>U15+U16+U17</f>
        <v>0</v>
      </c>
      <c r="V14" s="706"/>
      <c r="W14" s="706"/>
      <c r="X14" s="706"/>
      <c r="Y14" s="791">
        <f>SUM(U14:X14)</f>
        <v>0</v>
      </c>
      <c r="Z14" s="710"/>
      <c r="AA14" s="793">
        <f>G14+M14+S14+Y14</f>
        <v>16935366.550000001</v>
      </c>
      <c r="AB14" s="708"/>
      <c r="AC14" s="794">
        <f>+AA14-AB14</f>
        <v>16935366.550000001</v>
      </c>
    </row>
    <row r="15" spans="1:29">
      <c r="A15" s="203">
        <v>200</v>
      </c>
      <c r="B15" s="425" t="s">
        <v>317</v>
      </c>
      <c r="C15" s="707">
        <v>16351246</v>
      </c>
      <c r="D15" s="706"/>
      <c r="E15" s="706"/>
      <c r="F15" s="706"/>
      <c r="G15" s="791">
        <f t="shared" ref="G15:G30" si="0">SUM(C15:F15)</f>
        <v>16351246</v>
      </c>
      <c r="H15" s="710"/>
      <c r="I15" s="795">
        <v>92625.71</v>
      </c>
      <c r="J15" s="706"/>
      <c r="K15" s="706"/>
      <c r="L15" s="706"/>
      <c r="M15" s="791">
        <f t="shared" ref="M15:M17" si="1">SUM(I15:L15)</f>
        <v>92625.71</v>
      </c>
      <c r="N15" s="710"/>
      <c r="O15" s="795">
        <v>491494.84</v>
      </c>
      <c r="P15" s="706"/>
      <c r="Q15" s="706"/>
      <c r="R15" s="706"/>
      <c r="S15" s="791">
        <f t="shared" ref="S15:S17" si="2">SUM(O15:R15)</f>
        <v>491494.84</v>
      </c>
      <c r="T15" s="710"/>
      <c r="U15" s="795">
        <v>0</v>
      </c>
      <c r="V15" s="706"/>
      <c r="W15" s="706"/>
      <c r="X15" s="706"/>
      <c r="Y15" s="791">
        <f t="shared" ref="Y15:Y17" si="3">SUM(U15:X15)</f>
        <v>0</v>
      </c>
      <c r="Z15" s="710"/>
      <c r="AA15" s="793">
        <f t="shared" ref="AA15:AA17" si="4">G15+M15+S15+Y15</f>
        <v>16935366.550000001</v>
      </c>
      <c r="AB15" s="708"/>
      <c r="AC15" s="794">
        <f t="shared" ref="AC15:AC48" si="5">+AA15-AB15</f>
        <v>16935366.550000001</v>
      </c>
    </row>
    <row r="16" spans="1:29">
      <c r="A16" s="203">
        <v>201</v>
      </c>
      <c r="B16" s="425" t="s">
        <v>324</v>
      </c>
      <c r="C16" s="707">
        <v>0</v>
      </c>
      <c r="D16" s="706"/>
      <c r="E16" s="706"/>
      <c r="F16" s="706"/>
      <c r="G16" s="791">
        <f t="shared" si="0"/>
        <v>0</v>
      </c>
      <c r="H16" s="710"/>
      <c r="I16" s="795">
        <v>0</v>
      </c>
      <c r="J16" s="706"/>
      <c r="K16" s="706"/>
      <c r="L16" s="706"/>
      <c r="M16" s="791">
        <f t="shared" si="1"/>
        <v>0</v>
      </c>
      <c r="N16" s="710"/>
      <c r="O16" s="795">
        <v>0</v>
      </c>
      <c r="P16" s="706"/>
      <c r="Q16" s="706"/>
      <c r="R16" s="706"/>
      <c r="S16" s="791">
        <f t="shared" si="2"/>
        <v>0</v>
      </c>
      <c r="T16" s="710"/>
      <c r="U16" s="795">
        <v>0</v>
      </c>
      <c r="V16" s="706"/>
      <c r="W16" s="706"/>
      <c r="X16" s="706"/>
      <c r="Y16" s="791">
        <f t="shared" si="3"/>
        <v>0</v>
      </c>
      <c r="Z16" s="710"/>
      <c r="AA16" s="793">
        <f t="shared" si="4"/>
        <v>0</v>
      </c>
      <c r="AB16" s="708">
        <v>0</v>
      </c>
      <c r="AC16" s="794">
        <f t="shared" si="5"/>
        <v>0</v>
      </c>
    </row>
    <row r="17" spans="1:29">
      <c r="A17" s="203">
        <v>202</v>
      </c>
      <c r="B17" s="425" t="s">
        <v>333</v>
      </c>
      <c r="C17" s="707">
        <v>0</v>
      </c>
      <c r="D17" s="706"/>
      <c r="E17" s="706"/>
      <c r="F17" s="706"/>
      <c r="G17" s="791">
        <f t="shared" si="0"/>
        <v>0</v>
      </c>
      <c r="H17" s="710"/>
      <c r="I17" s="795">
        <v>0</v>
      </c>
      <c r="J17" s="706"/>
      <c r="K17" s="706"/>
      <c r="L17" s="706"/>
      <c r="M17" s="791">
        <f t="shared" si="1"/>
        <v>0</v>
      </c>
      <c r="N17" s="710"/>
      <c r="O17" s="795">
        <v>0</v>
      </c>
      <c r="P17" s="706"/>
      <c r="Q17" s="706"/>
      <c r="R17" s="706"/>
      <c r="S17" s="791">
        <f t="shared" si="2"/>
        <v>0</v>
      </c>
      <c r="T17" s="710"/>
      <c r="U17" s="795">
        <v>0</v>
      </c>
      <c r="V17" s="706"/>
      <c r="W17" s="706"/>
      <c r="X17" s="706"/>
      <c r="Y17" s="791">
        <f t="shared" si="3"/>
        <v>0</v>
      </c>
      <c r="Z17" s="710"/>
      <c r="AA17" s="793">
        <f t="shared" si="4"/>
        <v>0</v>
      </c>
      <c r="AB17" s="708">
        <v>0</v>
      </c>
      <c r="AC17" s="794">
        <f t="shared" si="5"/>
        <v>0</v>
      </c>
    </row>
    <row r="18" spans="1:29">
      <c r="B18" s="425"/>
      <c r="C18" s="707"/>
      <c r="D18" s="708"/>
      <c r="E18" s="708"/>
      <c r="F18" s="708"/>
      <c r="G18" s="791"/>
      <c r="H18" s="710"/>
      <c r="I18" s="795"/>
      <c r="J18" s="708"/>
      <c r="K18" s="708"/>
      <c r="L18" s="708"/>
      <c r="M18" s="791"/>
      <c r="N18" s="710"/>
      <c r="O18" s="795"/>
      <c r="P18" s="708"/>
      <c r="Q18" s="708"/>
      <c r="R18" s="708"/>
      <c r="S18" s="791"/>
      <c r="T18" s="710"/>
      <c r="U18" s="795"/>
      <c r="V18" s="708"/>
      <c r="W18" s="708"/>
      <c r="X18" s="708"/>
      <c r="Y18" s="791"/>
      <c r="Z18" s="710"/>
      <c r="AA18" s="796"/>
      <c r="AB18" s="708"/>
      <c r="AC18" s="794">
        <f t="shared" si="5"/>
        <v>0</v>
      </c>
    </row>
    <row r="19" spans="1:29">
      <c r="B19" s="424" t="s">
        <v>675</v>
      </c>
      <c r="C19" s="706"/>
      <c r="D19" s="709">
        <f>D21+D22+D23+D24</f>
        <v>100218792.37</v>
      </c>
      <c r="E19" s="709">
        <f>+E20</f>
        <v>0</v>
      </c>
      <c r="F19" s="706"/>
      <c r="G19" s="791">
        <f t="shared" si="0"/>
        <v>100218792.37</v>
      </c>
      <c r="H19" s="710"/>
      <c r="I19" s="797"/>
      <c r="J19" s="709">
        <f>J21+J22+J23+J24</f>
        <v>10951371.65</v>
      </c>
      <c r="K19" s="709">
        <f>+K20</f>
        <v>0</v>
      </c>
      <c r="L19" s="706"/>
      <c r="M19" s="791">
        <f t="shared" ref="M19:M24" si="6">SUM(I19:L19)</f>
        <v>10951371.65</v>
      </c>
      <c r="N19" s="710"/>
      <c r="O19" s="797"/>
      <c r="P19" s="709">
        <f>P21+P22+P23+P24</f>
        <v>3382206.27</v>
      </c>
      <c r="Q19" s="709">
        <f>+Q20</f>
        <v>-987957.45</v>
      </c>
      <c r="R19" s="706"/>
      <c r="S19" s="791">
        <f t="shared" ref="S19:S24" si="7">SUM(O19:R19)</f>
        <v>2394248.8200000003</v>
      </c>
      <c r="T19" s="710"/>
      <c r="U19" s="797"/>
      <c r="V19" s="709">
        <f>V21+V22+V23+V24</f>
        <v>-763220.32</v>
      </c>
      <c r="W19" s="709">
        <f>+W20</f>
        <v>0</v>
      </c>
      <c r="X19" s="706"/>
      <c r="Y19" s="791">
        <f t="shared" ref="Y19:Y24" si="8">SUM(U19:X19)</f>
        <v>-763220.32</v>
      </c>
      <c r="Z19" s="710"/>
      <c r="AA19" s="793">
        <f t="shared" ref="AA19:AA24" si="9">G19+M19+S19+Y19</f>
        <v>112801192.52000001</v>
      </c>
      <c r="AB19" s="709"/>
      <c r="AC19" s="794">
        <f t="shared" si="5"/>
        <v>112801192.52000001</v>
      </c>
    </row>
    <row r="20" spans="1:29">
      <c r="A20" s="203">
        <v>203</v>
      </c>
      <c r="B20" s="425" t="s">
        <v>479</v>
      </c>
      <c r="C20" s="706"/>
      <c r="D20" s="706"/>
      <c r="E20" s="708">
        <v>0</v>
      </c>
      <c r="F20" s="706"/>
      <c r="G20" s="791">
        <f t="shared" si="0"/>
        <v>0</v>
      </c>
      <c r="H20" s="710"/>
      <c r="I20" s="797"/>
      <c r="J20" s="706"/>
      <c r="K20" s="708">
        <v>0</v>
      </c>
      <c r="L20" s="706"/>
      <c r="M20" s="791">
        <f t="shared" si="6"/>
        <v>0</v>
      </c>
      <c r="N20" s="710"/>
      <c r="O20" s="797"/>
      <c r="P20" s="706"/>
      <c r="Q20" s="708">
        <v>-987957.45</v>
      </c>
      <c r="R20" s="706"/>
      <c r="S20" s="791">
        <f t="shared" si="7"/>
        <v>-987957.45</v>
      </c>
      <c r="T20" s="710"/>
      <c r="U20" s="797"/>
      <c r="V20" s="706"/>
      <c r="W20" s="708">
        <v>0</v>
      </c>
      <c r="X20" s="706"/>
      <c r="Y20" s="791">
        <f t="shared" si="8"/>
        <v>0</v>
      </c>
      <c r="Z20" s="710"/>
      <c r="AA20" s="793">
        <f t="shared" si="9"/>
        <v>-987957.45</v>
      </c>
      <c r="AB20" s="708"/>
      <c r="AC20" s="794">
        <f t="shared" si="5"/>
        <v>-987957.45</v>
      </c>
    </row>
    <row r="21" spans="1:29">
      <c r="A21" s="203">
        <v>204</v>
      </c>
      <c r="B21" s="425" t="s">
        <v>351</v>
      </c>
      <c r="C21" s="706"/>
      <c r="D21" s="708">
        <v>100218792.37</v>
      </c>
      <c r="E21" s="706"/>
      <c r="F21" s="706"/>
      <c r="G21" s="791">
        <f t="shared" si="0"/>
        <v>100218792.37</v>
      </c>
      <c r="H21" s="710"/>
      <c r="I21" s="797"/>
      <c r="J21" s="708">
        <v>10951371.65</v>
      </c>
      <c r="K21" s="706"/>
      <c r="L21" s="706"/>
      <c r="M21" s="791">
        <f t="shared" si="6"/>
        <v>10951371.65</v>
      </c>
      <c r="N21" s="710"/>
      <c r="O21" s="797"/>
      <c r="P21" s="708">
        <v>3382206.27</v>
      </c>
      <c r="Q21" s="706"/>
      <c r="R21" s="706"/>
      <c r="S21" s="791">
        <f t="shared" si="7"/>
        <v>3382206.27</v>
      </c>
      <c r="T21" s="710"/>
      <c r="U21" s="797"/>
      <c r="V21" s="708">
        <v>-763220.32</v>
      </c>
      <c r="W21" s="706"/>
      <c r="X21" s="706"/>
      <c r="Y21" s="791">
        <f t="shared" si="8"/>
        <v>-763220.32</v>
      </c>
      <c r="Z21" s="710"/>
      <c r="AA21" s="793">
        <f t="shared" si="9"/>
        <v>113789149.97000001</v>
      </c>
      <c r="AB21" s="708"/>
      <c r="AC21" s="794">
        <f t="shared" si="5"/>
        <v>113789149.97000001</v>
      </c>
    </row>
    <row r="22" spans="1:29">
      <c r="A22" s="203">
        <v>205</v>
      </c>
      <c r="B22" s="425" t="s">
        <v>480</v>
      </c>
      <c r="C22" s="706"/>
      <c r="D22" s="708">
        <v>0</v>
      </c>
      <c r="E22" s="706"/>
      <c r="F22" s="706"/>
      <c r="G22" s="791">
        <f t="shared" si="0"/>
        <v>0</v>
      </c>
      <c r="H22" s="710"/>
      <c r="I22" s="797"/>
      <c r="J22" s="708">
        <v>0</v>
      </c>
      <c r="K22" s="706"/>
      <c r="L22" s="706"/>
      <c r="M22" s="791">
        <f t="shared" si="6"/>
        <v>0</v>
      </c>
      <c r="N22" s="710"/>
      <c r="O22" s="797"/>
      <c r="P22" s="708">
        <v>0</v>
      </c>
      <c r="Q22" s="706"/>
      <c r="R22" s="706"/>
      <c r="S22" s="791">
        <f t="shared" si="7"/>
        <v>0</v>
      </c>
      <c r="T22" s="710"/>
      <c r="U22" s="797"/>
      <c r="V22" s="708">
        <v>0</v>
      </c>
      <c r="W22" s="706"/>
      <c r="X22" s="706"/>
      <c r="Y22" s="791">
        <f t="shared" si="8"/>
        <v>0</v>
      </c>
      <c r="Z22" s="710"/>
      <c r="AA22" s="793">
        <f t="shared" si="9"/>
        <v>0</v>
      </c>
      <c r="AB22" s="708">
        <v>0</v>
      </c>
      <c r="AC22" s="794">
        <f t="shared" si="5"/>
        <v>0</v>
      </c>
    </row>
    <row r="23" spans="1:29">
      <c r="A23" s="203">
        <v>206</v>
      </c>
      <c r="B23" s="425" t="s">
        <v>380</v>
      </c>
      <c r="C23" s="706"/>
      <c r="D23" s="708">
        <v>0</v>
      </c>
      <c r="E23" s="706"/>
      <c r="F23" s="706"/>
      <c r="G23" s="791">
        <f t="shared" si="0"/>
        <v>0</v>
      </c>
      <c r="H23" s="710"/>
      <c r="I23" s="797"/>
      <c r="J23" s="708">
        <v>0</v>
      </c>
      <c r="K23" s="706"/>
      <c r="L23" s="706"/>
      <c r="M23" s="791">
        <f t="shared" si="6"/>
        <v>0</v>
      </c>
      <c r="N23" s="710"/>
      <c r="O23" s="797"/>
      <c r="P23" s="708">
        <v>0</v>
      </c>
      <c r="Q23" s="706"/>
      <c r="R23" s="706"/>
      <c r="S23" s="791">
        <f t="shared" si="7"/>
        <v>0</v>
      </c>
      <c r="T23" s="710"/>
      <c r="U23" s="797"/>
      <c r="V23" s="708">
        <v>0</v>
      </c>
      <c r="W23" s="706"/>
      <c r="X23" s="706"/>
      <c r="Y23" s="791">
        <f t="shared" si="8"/>
        <v>0</v>
      </c>
      <c r="Z23" s="710"/>
      <c r="AA23" s="793">
        <f t="shared" si="9"/>
        <v>0</v>
      </c>
      <c r="AB23" s="708">
        <v>0</v>
      </c>
      <c r="AC23" s="794">
        <f t="shared" si="5"/>
        <v>0</v>
      </c>
    </row>
    <row r="24" spans="1:29">
      <c r="A24" s="203">
        <v>207</v>
      </c>
      <c r="B24" s="425" t="s">
        <v>389</v>
      </c>
      <c r="C24" s="706"/>
      <c r="D24" s="708">
        <v>0</v>
      </c>
      <c r="E24" s="706"/>
      <c r="F24" s="706"/>
      <c r="G24" s="791">
        <f t="shared" si="0"/>
        <v>0</v>
      </c>
      <c r="H24" s="710"/>
      <c r="I24" s="797"/>
      <c r="J24" s="708">
        <v>0</v>
      </c>
      <c r="K24" s="706"/>
      <c r="L24" s="706"/>
      <c r="M24" s="791">
        <f t="shared" si="6"/>
        <v>0</v>
      </c>
      <c r="N24" s="710"/>
      <c r="O24" s="797"/>
      <c r="P24" s="708"/>
      <c r="Q24" s="706"/>
      <c r="R24" s="706"/>
      <c r="S24" s="791">
        <f t="shared" si="7"/>
        <v>0</v>
      </c>
      <c r="T24" s="710"/>
      <c r="U24" s="797"/>
      <c r="V24" s="708">
        <v>0</v>
      </c>
      <c r="W24" s="706"/>
      <c r="X24" s="706"/>
      <c r="Y24" s="791">
        <f t="shared" si="8"/>
        <v>0</v>
      </c>
      <c r="Z24" s="710"/>
      <c r="AA24" s="793">
        <f t="shared" si="9"/>
        <v>0</v>
      </c>
      <c r="AB24" s="708">
        <v>0</v>
      </c>
      <c r="AC24" s="794">
        <f t="shared" si="5"/>
        <v>0</v>
      </c>
    </row>
    <row r="25" spans="1:29">
      <c r="B25" s="425"/>
      <c r="C25" s="707"/>
      <c r="D25" s="708"/>
      <c r="E25" s="708"/>
      <c r="F25" s="708"/>
      <c r="G25" s="791"/>
      <c r="H25" s="710"/>
      <c r="I25" s="795"/>
      <c r="J25" s="708"/>
      <c r="K25" s="708"/>
      <c r="L25" s="708"/>
      <c r="M25" s="791"/>
      <c r="N25" s="710"/>
      <c r="O25" s="795"/>
      <c r="P25" s="708"/>
      <c r="Q25" s="708"/>
      <c r="R25" s="708"/>
      <c r="S25" s="791"/>
      <c r="T25" s="710"/>
      <c r="U25" s="795"/>
      <c r="V25" s="708"/>
      <c r="W25" s="708"/>
      <c r="X25" s="708"/>
      <c r="Y25" s="791"/>
      <c r="Z25" s="710"/>
      <c r="AA25" s="796"/>
      <c r="AB25" s="708"/>
      <c r="AC25" s="794">
        <f t="shared" si="5"/>
        <v>0</v>
      </c>
    </row>
    <row r="26" spans="1:29" ht="25.5">
      <c r="B26" s="426" t="s">
        <v>676</v>
      </c>
      <c r="C26" s="706"/>
      <c r="D26" s="706"/>
      <c r="E26" s="706"/>
      <c r="F26" s="709">
        <f>+F27+F28</f>
        <v>0</v>
      </c>
      <c r="G26" s="791">
        <f t="shared" si="0"/>
        <v>0</v>
      </c>
      <c r="H26" s="710"/>
      <c r="I26" s="797"/>
      <c r="J26" s="706"/>
      <c r="K26" s="706"/>
      <c r="L26" s="709">
        <f>+L27+L28</f>
        <v>0</v>
      </c>
      <c r="M26" s="791">
        <f t="shared" ref="M26:M28" si="10">SUM(I26:L26)</f>
        <v>0</v>
      </c>
      <c r="N26" s="710"/>
      <c r="O26" s="797"/>
      <c r="P26" s="706"/>
      <c r="Q26" s="706"/>
      <c r="R26" s="709">
        <f>+R27+R28</f>
        <v>0</v>
      </c>
      <c r="S26" s="791">
        <f t="shared" ref="S26:S28" si="11">SUM(O26:R26)</f>
        <v>0</v>
      </c>
      <c r="T26" s="710"/>
      <c r="U26" s="797"/>
      <c r="V26" s="706"/>
      <c r="W26" s="706"/>
      <c r="X26" s="709">
        <f>+X27+X28</f>
        <v>0</v>
      </c>
      <c r="Y26" s="791">
        <f t="shared" ref="Y26:Y28" si="12">SUM(U26:X26)</f>
        <v>0</v>
      </c>
      <c r="Z26" s="710"/>
      <c r="AA26" s="793">
        <f t="shared" ref="AA26:AA30" si="13">G26+M26+S26+Y26</f>
        <v>0</v>
      </c>
      <c r="AB26" s="708">
        <v>0</v>
      </c>
      <c r="AC26" s="794">
        <f t="shared" si="5"/>
        <v>0</v>
      </c>
    </row>
    <row r="27" spans="1:29">
      <c r="A27" s="203">
        <v>208</v>
      </c>
      <c r="B27" s="425" t="s">
        <v>397</v>
      </c>
      <c r="C27" s="706"/>
      <c r="D27" s="706"/>
      <c r="E27" s="706"/>
      <c r="F27" s="708">
        <v>0</v>
      </c>
      <c r="G27" s="791">
        <f t="shared" si="0"/>
        <v>0</v>
      </c>
      <c r="H27" s="710"/>
      <c r="I27" s="797"/>
      <c r="J27" s="706"/>
      <c r="K27" s="706"/>
      <c r="L27" s="708">
        <v>0</v>
      </c>
      <c r="M27" s="791">
        <f t="shared" si="10"/>
        <v>0</v>
      </c>
      <c r="N27" s="710"/>
      <c r="O27" s="797"/>
      <c r="P27" s="706"/>
      <c r="Q27" s="706"/>
      <c r="R27" s="708">
        <v>0</v>
      </c>
      <c r="S27" s="791">
        <f t="shared" si="11"/>
        <v>0</v>
      </c>
      <c r="T27" s="710"/>
      <c r="U27" s="797"/>
      <c r="V27" s="706"/>
      <c r="W27" s="706"/>
      <c r="X27" s="708">
        <v>0</v>
      </c>
      <c r="Y27" s="791">
        <f t="shared" si="12"/>
        <v>0</v>
      </c>
      <c r="Z27" s="710"/>
      <c r="AA27" s="793">
        <f t="shared" si="13"/>
        <v>0</v>
      </c>
      <c r="AB27" s="708">
        <v>0</v>
      </c>
      <c r="AC27" s="794">
        <f t="shared" si="5"/>
        <v>0</v>
      </c>
    </row>
    <row r="28" spans="1:29">
      <c r="A28" s="203">
        <v>209</v>
      </c>
      <c r="B28" s="425" t="s">
        <v>400</v>
      </c>
      <c r="C28" s="706"/>
      <c r="D28" s="706"/>
      <c r="E28" s="706"/>
      <c r="F28" s="708">
        <v>0</v>
      </c>
      <c r="G28" s="791">
        <f t="shared" si="0"/>
        <v>0</v>
      </c>
      <c r="H28" s="710"/>
      <c r="I28" s="797"/>
      <c r="J28" s="706"/>
      <c r="K28" s="706"/>
      <c r="L28" s="708">
        <v>0</v>
      </c>
      <c r="M28" s="791">
        <f t="shared" si="10"/>
        <v>0</v>
      </c>
      <c r="N28" s="710"/>
      <c r="O28" s="797"/>
      <c r="P28" s="706"/>
      <c r="Q28" s="706"/>
      <c r="R28" s="708">
        <v>0</v>
      </c>
      <c r="S28" s="791">
        <f t="shared" si="11"/>
        <v>0</v>
      </c>
      <c r="T28" s="710"/>
      <c r="U28" s="797"/>
      <c r="V28" s="706"/>
      <c r="W28" s="706"/>
      <c r="X28" s="708">
        <v>0</v>
      </c>
      <c r="Y28" s="791">
        <f t="shared" si="12"/>
        <v>0</v>
      </c>
      <c r="Z28" s="710"/>
      <c r="AA28" s="793">
        <f t="shared" si="13"/>
        <v>0</v>
      </c>
      <c r="AB28" s="708">
        <v>0</v>
      </c>
      <c r="AC28" s="794">
        <f t="shared" si="5"/>
        <v>0</v>
      </c>
    </row>
    <row r="29" spans="1:29">
      <c r="B29" s="425"/>
      <c r="C29" s="707"/>
      <c r="D29" s="708"/>
      <c r="E29" s="708"/>
      <c r="F29" s="708"/>
      <c r="G29" s="791"/>
      <c r="H29" s="710"/>
      <c r="I29" s="795"/>
      <c r="J29" s="708"/>
      <c r="K29" s="708"/>
      <c r="L29" s="708"/>
      <c r="M29" s="791"/>
      <c r="N29" s="710"/>
      <c r="O29" s="795"/>
      <c r="P29" s="708"/>
      <c r="Q29" s="708"/>
      <c r="R29" s="708"/>
      <c r="S29" s="791"/>
      <c r="T29" s="710"/>
      <c r="U29" s="795"/>
      <c r="V29" s="708"/>
      <c r="W29" s="708"/>
      <c r="X29" s="708"/>
      <c r="Y29" s="791"/>
      <c r="Z29" s="710"/>
      <c r="AA29" s="793"/>
      <c r="AB29" s="708"/>
      <c r="AC29" s="794">
        <f t="shared" si="5"/>
        <v>0</v>
      </c>
    </row>
    <row r="30" spans="1:29">
      <c r="B30" s="424" t="s">
        <v>677</v>
      </c>
      <c r="C30" s="705">
        <f>+C14</f>
        <v>16351246</v>
      </c>
      <c r="D30" s="709">
        <f>+D19</f>
        <v>100218792.37</v>
      </c>
      <c r="E30" s="709">
        <f>+E19</f>
        <v>0</v>
      </c>
      <c r="F30" s="709">
        <f>+F26</f>
        <v>0</v>
      </c>
      <c r="G30" s="791">
        <f t="shared" si="0"/>
        <v>116570038.37</v>
      </c>
      <c r="H30" s="710"/>
      <c r="I30" s="792">
        <f>+I14</f>
        <v>92625.71</v>
      </c>
      <c r="J30" s="709">
        <f>+J19</f>
        <v>10951371.65</v>
      </c>
      <c r="K30" s="709">
        <f>+K19</f>
        <v>0</v>
      </c>
      <c r="L30" s="709">
        <f>+L26</f>
        <v>0</v>
      </c>
      <c r="M30" s="791">
        <f t="shared" ref="M30" si="14">SUM(I30:L30)</f>
        <v>11043997.360000001</v>
      </c>
      <c r="N30" s="710"/>
      <c r="O30" s="792">
        <f>+O14</f>
        <v>491494.84</v>
      </c>
      <c r="P30" s="709">
        <f>+P19</f>
        <v>3382206.27</v>
      </c>
      <c r="Q30" s="709">
        <f>+Q19</f>
        <v>-987957.45</v>
      </c>
      <c r="R30" s="709">
        <f>+R26</f>
        <v>0</v>
      </c>
      <c r="S30" s="791">
        <f t="shared" ref="S30" si="15">SUM(O30:R30)</f>
        <v>2885743.66</v>
      </c>
      <c r="T30" s="710"/>
      <c r="U30" s="792">
        <f>+U14</f>
        <v>0</v>
      </c>
      <c r="V30" s="709">
        <f>+V19</f>
        <v>-763220.32</v>
      </c>
      <c r="W30" s="709">
        <f>+W19</f>
        <v>0</v>
      </c>
      <c r="X30" s="709">
        <f>+X26</f>
        <v>0</v>
      </c>
      <c r="Y30" s="791">
        <f t="shared" ref="Y30" si="16">SUM(U30:X30)</f>
        <v>-763220.32</v>
      </c>
      <c r="Z30" s="710"/>
      <c r="AA30" s="793">
        <f t="shared" si="13"/>
        <v>129736559.07000001</v>
      </c>
      <c r="AB30" s="709"/>
      <c r="AC30" s="794">
        <f t="shared" si="5"/>
        <v>129736559.07000001</v>
      </c>
    </row>
    <row r="31" spans="1:29">
      <c r="B31" s="425"/>
      <c r="C31" s="707"/>
      <c r="D31" s="708"/>
      <c r="E31" s="708"/>
      <c r="F31" s="708"/>
      <c r="G31" s="791"/>
      <c r="H31" s="710"/>
      <c r="I31" s="795"/>
      <c r="J31" s="708"/>
      <c r="K31" s="708"/>
      <c r="L31" s="708"/>
      <c r="M31" s="791"/>
      <c r="N31" s="710"/>
      <c r="O31" s="795"/>
      <c r="P31" s="708"/>
      <c r="Q31" s="708"/>
      <c r="R31" s="708"/>
      <c r="S31" s="791"/>
      <c r="T31" s="710"/>
      <c r="U31" s="795"/>
      <c r="V31" s="708"/>
      <c r="W31" s="708"/>
      <c r="X31" s="708"/>
      <c r="Y31" s="791"/>
      <c r="Z31" s="710"/>
      <c r="AA31" s="796"/>
      <c r="AB31" s="708"/>
      <c r="AC31" s="794">
        <f t="shared" si="5"/>
        <v>0</v>
      </c>
    </row>
    <row r="32" spans="1:29" ht="25.5">
      <c r="B32" s="426" t="s">
        <v>678</v>
      </c>
      <c r="C32" s="705">
        <f>C33+C34+C35</f>
        <v>0</v>
      </c>
      <c r="D32" s="706"/>
      <c r="E32" s="706"/>
      <c r="F32" s="706"/>
      <c r="G32" s="791">
        <f t="shared" ref="G32:G48" si="17">SUM(C32:F32)</f>
        <v>0</v>
      </c>
      <c r="H32" s="710"/>
      <c r="I32" s="792">
        <f>I33+I34+I35</f>
        <v>0</v>
      </c>
      <c r="J32" s="706"/>
      <c r="K32" s="706"/>
      <c r="L32" s="706"/>
      <c r="M32" s="791">
        <f t="shared" ref="M32:M35" si="18">SUM(I32:L32)</f>
        <v>0</v>
      </c>
      <c r="N32" s="710"/>
      <c r="O32" s="792">
        <f>O33+O34+O35</f>
        <v>0</v>
      </c>
      <c r="P32" s="706"/>
      <c r="Q32" s="706"/>
      <c r="R32" s="706"/>
      <c r="S32" s="791">
        <f t="shared" ref="S32:S35" si="19">SUM(O32:R32)</f>
        <v>0</v>
      </c>
      <c r="T32" s="710"/>
      <c r="U32" s="792">
        <f>U33+U34+U35</f>
        <v>0</v>
      </c>
      <c r="V32" s="706"/>
      <c r="W32" s="706"/>
      <c r="X32" s="706"/>
      <c r="Y32" s="791">
        <f t="shared" ref="Y32:Y35" si="20">SUM(U32:X32)</f>
        <v>0</v>
      </c>
      <c r="Z32" s="710"/>
      <c r="AA32" s="793">
        <f t="shared" ref="AA32:AA35" si="21">G32+M32+S32+Y32</f>
        <v>0</v>
      </c>
      <c r="AB32" s="708"/>
      <c r="AC32" s="794">
        <f t="shared" si="5"/>
        <v>0</v>
      </c>
    </row>
    <row r="33" spans="1:29">
      <c r="A33" s="420">
        <v>210</v>
      </c>
      <c r="B33" s="425" t="s">
        <v>317</v>
      </c>
      <c r="C33" s="798">
        <v>0</v>
      </c>
      <c r="D33" s="706"/>
      <c r="E33" s="706"/>
      <c r="F33" s="706"/>
      <c r="G33" s="791">
        <f t="shared" si="17"/>
        <v>0</v>
      </c>
      <c r="H33" s="710"/>
      <c r="I33" s="795">
        <v>0</v>
      </c>
      <c r="J33" s="706"/>
      <c r="K33" s="706"/>
      <c r="L33" s="706"/>
      <c r="M33" s="791">
        <f t="shared" si="18"/>
        <v>0</v>
      </c>
      <c r="N33" s="710"/>
      <c r="O33" s="795">
        <v>0</v>
      </c>
      <c r="P33" s="706"/>
      <c r="Q33" s="706"/>
      <c r="R33" s="706"/>
      <c r="S33" s="791">
        <f t="shared" si="19"/>
        <v>0</v>
      </c>
      <c r="T33" s="710"/>
      <c r="U33" s="795">
        <v>0</v>
      </c>
      <c r="V33" s="706"/>
      <c r="W33" s="706"/>
      <c r="X33" s="706"/>
      <c r="Y33" s="791">
        <f t="shared" si="20"/>
        <v>0</v>
      </c>
      <c r="Z33" s="710"/>
      <c r="AA33" s="793">
        <f t="shared" si="21"/>
        <v>0</v>
      </c>
      <c r="AB33" s="708">
        <v>0</v>
      </c>
      <c r="AC33" s="794">
        <f t="shared" si="5"/>
        <v>0</v>
      </c>
    </row>
    <row r="34" spans="1:29">
      <c r="A34" s="420">
        <v>211</v>
      </c>
      <c r="B34" s="425" t="s">
        <v>324</v>
      </c>
      <c r="C34" s="707">
        <v>0</v>
      </c>
      <c r="D34" s="706"/>
      <c r="E34" s="706"/>
      <c r="F34" s="706"/>
      <c r="G34" s="791">
        <f t="shared" si="17"/>
        <v>0</v>
      </c>
      <c r="H34" s="710"/>
      <c r="I34" s="795">
        <v>0</v>
      </c>
      <c r="J34" s="706"/>
      <c r="K34" s="706"/>
      <c r="L34" s="706"/>
      <c r="M34" s="791">
        <f t="shared" si="18"/>
        <v>0</v>
      </c>
      <c r="N34" s="710"/>
      <c r="O34" s="795">
        <v>0</v>
      </c>
      <c r="P34" s="706"/>
      <c r="Q34" s="706"/>
      <c r="R34" s="706"/>
      <c r="S34" s="791">
        <f t="shared" si="19"/>
        <v>0</v>
      </c>
      <c r="T34" s="710"/>
      <c r="U34" s="795">
        <v>0</v>
      </c>
      <c r="V34" s="706"/>
      <c r="W34" s="706"/>
      <c r="X34" s="706"/>
      <c r="Y34" s="791">
        <f t="shared" si="20"/>
        <v>0</v>
      </c>
      <c r="Z34" s="710"/>
      <c r="AA34" s="793">
        <f t="shared" si="21"/>
        <v>0</v>
      </c>
      <c r="AB34" s="708">
        <v>0</v>
      </c>
      <c r="AC34" s="794">
        <f t="shared" si="5"/>
        <v>0</v>
      </c>
    </row>
    <row r="35" spans="1:29">
      <c r="A35" s="420">
        <v>212</v>
      </c>
      <c r="B35" s="425" t="s">
        <v>333</v>
      </c>
      <c r="C35" s="707">
        <v>0</v>
      </c>
      <c r="D35" s="706"/>
      <c r="E35" s="706"/>
      <c r="F35" s="706"/>
      <c r="G35" s="791">
        <f t="shared" si="17"/>
        <v>0</v>
      </c>
      <c r="H35" s="710"/>
      <c r="I35" s="795">
        <v>0</v>
      </c>
      <c r="J35" s="706"/>
      <c r="K35" s="706"/>
      <c r="L35" s="706"/>
      <c r="M35" s="791">
        <f t="shared" si="18"/>
        <v>0</v>
      </c>
      <c r="N35" s="710"/>
      <c r="O35" s="795">
        <v>0</v>
      </c>
      <c r="P35" s="706"/>
      <c r="Q35" s="706"/>
      <c r="R35" s="706"/>
      <c r="S35" s="791">
        <f t="shared" si="19"/>
        <v>0</v>
      </c>
      <c r="T35" s="710"/>
      <c r="U35" s="795">
        <v>0</v>
      </c>
      <c r="V35" s="706"/>
      <c r="W35" s="706"/>
      <c r="X35" s="706"/>
      <c r="Y35" s="791">
        <f t="shared" si="20"/>
        <v>0</v>
      </c>
      <c r="Z35" s="710"/>
      <c r="AA35" s="793">
        <f t="shared" si="21"/>
        <v>0</v>
      </c>
      <c r="AB35" s="708">
        <v>0</v>
      </c>
      <c r="AC35" s="794">
        <f t="shared" si="5"/>
        <v>0</v>
      </c>
    </row>
    <row r="36" spans="1:29">
      <c r="A36" s="420"/>
      <c r="B36" s="425"/>
      <c r="C36" s="707"/>
      <c r="D36" s="708"/>
      <c r="E36" s="708"/>
      <c r="F36" s="708"/>
      <c r="G36" s="791"/>
      <c r="H36" s="710"/>
      <c r="I36" s="795"/>
      <c r="J36" s="708"/>
      <c r="K36" s="708"/>
      <c r="L36" s="708"/>
      <c r="M36" s="791"/>
      <c r="N36" s="710"/>
      <c r="O36" s="795"/>
      <c r="P36" s="708"/>
      <c r="Q36" s="708"/>
      <c r="R36" s="708"/>
      <c r="S36" s="791"/>
      <c r="T36" s="710"/>
      <c r="U36" s="795"/>
      <c r="V36" s="708"/>
      <c r="W36" s="708"/>
      <c r="X36" s="708"/>
      <c r="Y36" s="791"/>
      <c r="Z36" s="710"/>
      <c r="AA36" s="796"/>
      <c r="AB36" s="708"/>
      <c r="AC36" s="794">
        <f t="shared" si="5"/>
        <v>0</v>
      </c>
    </row>
    <row r="37" spans="1:29" ht="25.5">
      <c r="A37" s="420"/>
      <c r="B37" s="426" t="s">
        <v>679</v>
      </c>
      <c r="C37" s="706"/>
      <c r="D37" s="709">
        <f>+D39</f>
        <v>0</v>
      </c>
      <c r="E37" s="709">
        <f>+E38+E39+E40+E41+E42</f>
        <v>-3572735.8700000048</v>
      </c>
      <c r="F37" s="706"/>
      <c r="G37" s="791">
        <f t="shared" si="17"/>
        <v>-3572735.8700000048</v>
      </c>
      <c r="H37" s="710"/>
      <c r="I37" s="797"/>
      <c r="J37" s="709">
        <f>+J39</f>
        <v>0</v>
      </c>
      <c r="K37" s="709">
        <f>+K38+K39+K40+K41+K42</f>
        <v>-1543278.93</v>
      </c>
      <c r="L37" s="706"/>
      <c r="M37" s="791">
        <f t="shared" ref="M37:M42" si="22">SUM(I37:L37)</f>
        <v>-1543278.93</v>
      </c>
      <c r="N37" s="710"/>
      <c r="O37" s="797"/>
      <c r="P37" s="709">
        <f>+P39</f>
        <v>0</v>
      </c>
      <c r="Q37" s="709">
        <f>+Q38+Q39+Q40+Q41+Q42</f>
        <v>0</v>
      </c>
      <c r="R37" s="706"/>
      <c r="S37" s="791">
        <f t="shared" ref="S37:S42" si="23">SUM(O37:R37)</f>
        <v>0</v>
      </c>
      <c r="T37" s="710"/>
      <c r="U37" s="797"/>
      <c r="V37" s="709">
        <f>+V39</f>
        <v>0</v>
      </c>
      <c r="W37" s="709">
        <f>+W38+W39+W40+W41+W42</f>
        <v>-48813.86</v>
      </c>
      <c r="X37" s="706"/>
      <c r="Y37" s="791">
        <f t="shared" ref="Y37:Y42" si="24">SUM(U37:X37)</f>
        <v>-48813.86</v>
      </c>
      <c r="Z37" s="710"/>
      <c r="AA37" s="793">
        <f t="shared" ref="AA37:AA42" si="25">G37+M37+S37+Y37</f>
        <v>-5164828.6600000048</v>
      </c>
      <c r="AB37" s="709"/>
      <c r="AC37" s="794">
        <f t="shared" si="5"/>
        <v>-5164828.6600000048</v>
      </c>
    </row>
    <row r="38" spans="1:29">
      <c r="A38" s="420">
        <v>213</v>
      </c>
      <c r="B38" s="425" t="s">
        <v>479</v>
      </c>
      <c r="C38" s="706"/>
      <c r="D38" s="706"/>
      <c r="E38" s="708">
        <v>82403104.629999995</v>
      </c>
      <c r="F38" s="706"/>
      <c r="G38" s="791">
        <f t="shared" si="17"/>
        <v>82403104.629999995</v>
      </c>
      <c r="H38" s="710"/>
      <c r="I38" s="797"/>
      <c r="J38" s="706"/>
      <c r="K38" s="708">
        <v>-1543278.93</v>
      </c>
      <c r="L38" s="706"/>
      <c r="M38" s="791">
        <f t="shared" si="22"/>
        <v>-1543278.93</v>
      </c>
      <c r="N38" s="710"/>
      <c r="O38" s="797"/>
      <c r="P38" s="706"/>
      <c r="Q38" s="708">
        <v>0</v>
      </c>
      <c r="R38" s="706"/>
      <c r="S38" s="791">
        <f t="shared" si="23"/>
        <v>0</v>
      </c>
      <c r="T38" s="710"/>
      <c r="U38" s="797"/>
      <c r="V38" s="706"/>
      <c r="W38" s="708">
        <v>-48813.86</v>
      </c>
      <c r="X38" s="706"/>
      <c r="Y38" s="791">
        <f t="shared" si="24"/>
        <v>-48813.86</v>
      </c>
      <c r="Z38" s="710"/>
      <c r="AA38" s="793">
        <f t="shared" si="25"/>
        <v>80811011.839999989</v>
      </c>
      <c r="AB38" s="708">
        <v>0</v>
      </c>
      <c r="AC38" s="794">
        <f t="shared" si="5"/>
        <v>80811011.839999989</v>
      </c>
    </row>
    <row r="39" spans="1:29">
      <c r="A39" s="420">
        <v>214</v>
      </c>
      <c r="B39" s="425" t="s">
        <v>351</v>
      </c>
      <c r="C39" s="706"/>
      <c r="D39" s="708">
        <v>0</v>
      </c>
      <c r="E39" s="708">
        <v>-85975840.5</v>
      </c>
      <c r="F39" s="706"/>
      <c r="G39" s="791">
        <f t="shared" si="17"/>
        <v>-85975840.5</v>
      </c>
      <c r="H39" s="710"/>
      <c r="I39" s="797"/>
      <c r="J39" s="708">
        <v>0</v>
      </c>
      <c r="K39" s="708">
        <v>0</v>
      </c>
      <c r="L39" s="706"/>
      <c r="M39" s="791">
        <f t="shared" si="22"/>
        <v>0</v>
      </c>
      <c r="N39" s="710"/>
      <c r="O39" s="797"/>
      <c r="P39" s="708">
        <v>0</v>
      </c>
      <c r="Q39" s="708">
        <v>0</v>
      </c>
      <c r="R39" s="706"/>
      <c r="S39" s="791">
        <f t="shared" si="23"/>
        <v>0</v>
      </c>
      <c r="T39" s="710"/>
      <c r="U39" s="797"/>
      <c r="V39" s="708">
        <v>0</v>
      </c>
      <c r="W39" s="708">
        <v>0</v>
      </c>
      <c r="X39" s="706"/>
      <c r="Y39" s="791">
        <f t="shared" si="24"/>
        <v>0</v>
      </c>
      <c r="Z39" s="710"/>
      <c r="AA39" s="793">
        <f t="shared" si="25"/>
        <v>-85975840.5</v>
      </c>
      <c r="AB39" s="708">
        <v>0</v>
      </c>
      <c r="AC39" s="794">
        <f t="shared" si="5"/>
        <v>-85975840.5</v>
      </c>
    </row>
    <row r="40" spans="1:29">
      <c r="A40" s="420">
        <v>215</v>
      </c>
      <c r="B40" s="425" t="s">
        <v>480</v>
      </c>
      <c r="C40" s="706"/>
      <c r="D40" s="706"/>
      <c r="E40" s="708">
        <v>0</v>
      </c>
      <c r="F40" s="706"/>
      <c r="G40" s="791">
        <f t="shared" si="17"/>
        <v>0</v>
      </c>
      <c r="H40" s="710"/>
      <c r="I40" s="797"/>
      <c r="J40" s="706"/>
      <c r="K40" s="708">
        <v>0</v>
      </c>
      <c r="L40" s="706"/>
      <c r="M40" s="791">
        <f t="shared" si="22"/>
        <v>0</v>
      </c>
      <c r="N40" s="710"/>
      <c r="O40" s="797"/>
      <c r="P40" s="706"/>
      <c r="Q40" s="708">
        <v>0</v>
      </c>
      <c r="R40" s="706"/>
      <c r="S40" s="791">
        <f t="shared" si="23"/>
        <v>0</v>
      </c>
      <c r="T40" s="710"/>
      <c r="U40" s="797"/>
      <c r="V40" s="706"/>
      <c r="W40" s="708">
        <v>0</v>
      </c>
      <c r="X40" s="706"/>
      <c r="Y40" s="791">
        <f t="shared" si="24"/>
        <v>0</v>
      </c>
      <c r="Z40" s="710"/>
      <c r="AA40" s="793">
        <f t="shared" si="25"/>
        <v>0</v>
      </c>
      <c r="AB40" s="708">
        <v>0</v>
      </c>
      <c r="AC40" s="794">
        <f t="shared" si="5"/>
        <v>0</v>
      </c>
    </row>
    <row r="41" spans="1:29">
      <c r="A41" s="420">
        <v>216</v>
      </c>
      <c r="B41" s="425" t="s">
        <v>380</v>
      </c>
      <c r="C41" s="706"/>
      <c r="D41" s="706"/>
      <c r="E41" s="708">
        <v>0</v>
      </c>
      <c r="F41" s="706"/>
      <c r="G41" s="791">
        <f t="shared" si="17"/>
        <v>0</v>
      </c>
      <c r="H41" s="710"/>
      <c r="I41" s="797"/>
      <c r="J41" s="706"/>
      <c r="K41" s="708">
        <v>0</v>
      </c>
      <c r="L41" s="706"/>
      <c r="M41" s="791">
        <f t="shared" si="22"/>
        <v>0</v>
      </c>
      <c r="N41" s="710"/>
      <c r="O41" s="797"/>
      <c r="P41" s="706"/>
      <c r="Q41" s="708">
        <v>0</v>
      </c>
      <c r="R41" s="706"/>
      <c r="S41" s="791">
        <f t="shared" si="23"/>
        <v>0</v>
      </c>
      <c r="T41" s="710"/>
      <c r="U41" s="797"/>
      <c r="V41" s="706"/>
      <c r="W41" s="708">
        <v>0</v>
      </c>
      <c r="X41" s="706"/>
      <c r="Y41" s="791">
        <f t="shared" si="24"/>
        <v>0</v>
      </c>
      <c r="Z41" s="710"/>
      <c r="AA41" s="793">
        <f t="shared" si="25"/>
        <v>0</v>
      </c>
      <c r="AB41" s="708">
        <v>0</v>
      </c>
      <c r="AC41" s="794">
        <f t="shared" si="5"/>
        <v>0</v>
      </c>
    </row>
    <row r="42" spans="1:29">
      <c r="A42" s="420">
        <v>217</v>
      </c>
      <c r="B42" s="425" t="s">
        <v>389</v>
      </c>
      <c r="C42" s="706"/>
      <c r="D42" s="706"/>
      <c r="E42" s="708">
        <v>0</v>
      </c>
      <c r="F42" s="706"/>
      <c r="G42" s="791">
        <f t="shared" si="17"/>
        <v>0</v>
      </c>
      <c r="H42" s="710"/>
      <c r="I42" s="797"/>
      <c r="J42" s="706"/>
      <c r="K42" s="708">
        <v>0</v>
      </c>
      <c r="L42" s="706"/>
      <c r="M42" s="791">
        <f t="shared" si="22"/>
        <v>0</v>
      </c>
      <c r="N42" s="710"/>
      <c r="O42" s="797"/>
      <c r="P42" s="706"/>
      <c r="Q42" s="708">
        <v>0</v>
      </c>
      <c r="R42" s="706"/>
      <c r="S42" s="791">
        <f t="shared" si="23"/>
        <v>0</v>
      </c>
      <c r="T42" s="710"/>
      <c r="U42" s="797"/>
      <c r="V42" s="706"/>
      <c r="W42" s="708">
        <v>0</v>
      </c>
      <c r="X42" s="706"/>
      <c r="Y42" s="791">
        <f t="shared" si="24"/>
        <v>0</v>
      </c>
      <c r="Z42" s="710"/>
      <c r="AA42" s="793">
        <f t="shared" si="25"/>
        <v>0</v>
      </c>
      <c r="AB42" s="708">
        <v>0</v>
      </c>
      <c r="AC42" s="794">
        <f t="shared" si="5"/>
        <v>0</v>
      </c>
    </row>
    <row r="43" spans="1:29">
      <c r="A43" s="420"/>
      <c r="B43" s="425"/>
      <c r="C43" s="708"/>
      <c r="D43" s="708"/>
      <c r="E43" s="708"/>
      <c r="F43" s="708"/>
      <c r="G43" s="791"/>
      <c r="H43" s="710"/>
      <c r="I43" s="796"/>
      <c r="J43" s="708"/>
      <c r="K43" s="708"/>
      <c r="L43" s="708"/>
      <c r="M43" s="791"/>
      <c r="N43" s="710"/>
      <c r="O43" s="796"/>
      <c r="P43" s="708"/>
      <c r="Q43" s="708"/>
      <c r="R43" s="708"/>
      <c r="S43" s="791"/>
      <c r="T43" s="710"/>
      <c r="U43" s="796"/>
      <c r="V43" s="708"/>
      <c r="W43" s="708"/>
      <c r="X43" s="708"/>
      <c r="Y43" s="791"/>
      <c r="Z43" s="710"/>
      <c r="AA43" s="796"/>
      <c r="AB43" s="708"/>
      <c r="AC43" s="794">
        <f t="shared" si="5"/>
        <v>0</v>
      </c>
    </row>
    <row r="44" spans="1:29" ht="25.5">
      <c r="A44" s="420"/>
      <c r="B44" s="426" t="s">
        <v>680</v>
      </c>
      <c r="C44" s="706"/>
      <c r="D44" s="706"/>
      <c r="E44" s="706"/>
      <c r="F44" s="709">
        <f>+F45+F46</f>
        <v>0</v>
      </c>
      <c r="G44" s="791">
        <f t="shared" si="17"/>
        <v>0</v>
      </c>
      <c r="H44" s="710"/>
      <c r="I44" s="797"/>
      <c r="J44" s="706"/>
      <c r="K44" s="706"/>
      <c r="L44" s="709">
        <f>+L45+L46</f>
        <v>0</v>
      </c>
      <c r="M44" s="791">
        <f t="shared" ref="M44:M46" si="26">SUM(I44:L44)</f>
        <v>0</v>
      </c>
      <c r="N44" s="710"/>
      <c r="O44" s="797"/>
      <c r="P44" s="706"/>
      <c r="Q44" s="706"/>
      <c r="R44" s="709">
        <f>+R45+R46</f>
        <v>0</v>
      </c>
      <c r="S44" s="791">
        <f t="shared" ref="S44:S46" si="27">SUM(O44:R44)</f>
        <v>0</v>
      </c>
      <c r="T44" s="710"/>
      <c r="U44" s="797"/>
      <c r="V44" s="706"/>
      <c r="W44" s="706"/>
      <c r="X44" s="709">
        <f>+X45+X46</f>
        <v>0</v>
      </c>
      <c r="Y44" s="791">
        <f t="shared" ref="Y44:Y46" si="28">SUM(U44:X44)</f>
        <v>0</v>
      </c>
      <c r="Z44" s="710"/>
      <c r="AA44" s="793">
        <f t="shared" ref="AA44:AA46" si="29">G44+M44+S44+Y44</f>
        <v>0</v>
      </c>
      <c r="AB44" s="708">
        <v>0</v>
      </c>
      <c r="AC44" s="794">
        <f t="shared" si="5"/>
        <v>0</v>
      </c>
    </row>
    <row r="45" spans="1:29">
      <c r="A45" s="420">
        <v>218</v>
      </c>
      <c r="B45" s="425" t="s">
        <v>397</v>
      </c>
      <c r="C45" s="706"/>
      <c r="D45" s="706"/>
      <c r="E45" s="706"/>
      <c r="F45" s="708">
        <v>0</v>
      </c>
      <c r="G45" s="791">
        <f t="shared" si="17"/>
        <v>0</v>
      </c>
      <c r="H45" s="710"/>
      <c r="I45" s="797"/>
      <c r="J45" s="706"/>
      <c r="K45" s="706"/>
      <c r="L45" s="708">
        <v>0</v>
      </c>
      <c r="M45" s="791">
        <f t="shared" si="26"/>
        <v>0</v>
      </c>
      <c r="N45" s="710"/>
      <c r="O45" s="797"/>
      <c r="P45" s="706"/>
      <c r="Q45" s="706"/>
      <c r="R45" s="708">
        <v>0</v>
      </c>
      <c r="S45" s="791">
        <f t="shared" si="27"/>
        <v>0</v>
      </c>
      <c r="T45" s="710"/>
      <c r="U45" s="797"/>
      <c r="V45" s="706"/>
      <c r="W45" s="706"/>
      <c r="X45" s="708">
        <v>0</v>
      </c>
      <c r="Y45" s="791">
        <f t="shared" si="28"/>
        <v>0</v>
      </c>
      <c r="Z45" s="710"/>
      <c r="AA45" s="793">
        <f t="shared" si="29"/>
        <v>0</v>
      </c>
      <c r="AB45" s="708">
        <v>0</v>
      </c>
      <c r="AC45" s="794">
        <f t="shared" si="5"/>
        <v>0</v>
      </c>
    </row>
    <row r="46" spans="1:29">
      <c r="A46" s="420">
        <v>219</v>
      </c>
      <c r="B46" s="425" t="s">
        <v>400</v>
      </c>
      <c r="C46" s="706"/>
      <c r="D46" s="706"/>
      <c r="E46" s="706"/>
      <c r="F46" s="708">
        <v>0</v>
      </c>
      <c r="G46" s="791">
        <f t="shared" si="17"/>
        <v>0</v>
      </c>
      <c r="H46" s="710"/>
      <c r="I46" s="797"/>
      <c r="J46" s="706"/>
      <c r="K46" s="706"/>
      <c r="L46" s="708">
        <v>0</v>
      </c>
      <c r="M46" s="791">
        <f t="shared" si="26"/>
        <v>0</v>
      </c>
      <c r="N46" s="710"/>
      <c r="O46" s="797"/>
      <c r="P46" s="706"/>
      <c r="Q46" s="706"/>
      <c r="R46" s="708">
        <v>0</v>
      </c>
      <c r="S46" s="791">
        <f t="shared" si="27"/>
        <v>0</v>
      </c>
      <c r="T46" s="710"/>
      <c r="U46" s="797"/>
      <c r="V46" s="706"/>
      <c r="W46" s="706"/>
      <c r="X46" s="708">
        <v>0</v>
      </c>
      <c r="Y46" s="791">
        <f t="shared" si="28"/>
        <v>0</v>
      </c>
      <c r="Z46" s="710"/>
      <c r="AA46" s="793">
        <f t="shared" si="29"/>
        <v>0</v>
      </c>
      <c r="AB46" s="708">
        <v>0</v>
      </c>
      <c r="AC46" s="794">
        <f t="shared" si="5"/>
        <v>0</v>
      </c>
    </row>
    <row r="47" spans="1:29">
      <c r="A47" s="420"/>
      <c r="B47" s="425"/>
      <c r="C47" s="708"/>
      <c r="D47" s="708"/>
      <c r="E47" s="708"/>
      <c r="F47" s="708"/>
      <c r="G47" s="791"/>
      <c r="H47" s="710"/>
      <c r="I47" s="796"/>
      <c r="J47" s="708"/>
      <c r="K47" s="708"/>
      <c r="L47" s="708"/>
      <c r="M47" s="791"/>
      <c r="N47" s="710"/>
      <c r="O47" s="796"/>
      <c r="P47" s="708"/>
      <c r="Q47" s="708"/>
      <c r="R47" s="708"/>
      <c r="S47" s="791"/>
      <c r="T47" s="710"/>
      <c r="U47" s="796"/>
      <c r="V47" s="708"/>
      <c r="W47" s="708"/>
      <c r="X47" s="708"/>
      <c r="Y47" s="791"/>
      <c r="Z47" s="710"/>
      <c r="AA47" s="796"/>
      <c r="AB47" s="708"/>
      <c r="AC47" s="794">
        <f t="shared" si="5"/>
        <v>0</v>
      </c>
    </row>
    <row r="48" spans="1:29">
      <c r="A48" s="420"/>
      <c r="B48" s="424" t="s">
        <v>681</v>
      </c>
      <c r="C48" s="709">
        <f>+C30+C32</f>
        <v>16351246</v>
      </c>
      <c r="D48" s="709">
        <f>+D30+D37</f>
        <v>100218792.37</v>
      </c>
      <c r="E48" s="709">
        <f>+E30+E37</f>
        <v>-3572735.8700000048</v>
      </c>
      <c r="F48" s="709">
        <f>+F30+F44</f>
        <v>0</v>
      </c>
      <c r="G48" s="791">
        <f t="shared" si="17"/>
        <v>112997302.5</v>
      </c>
      <c r="H48" s="710"/>
      <c r="I48" s="793">
        <f>+I30+I32</f>
        <v>92625.71</v>
      </c>
      <c r="J48" s="709">
        <f>+J30+J37</f>
        <v>10951371.65</v>
      </c>
      <c r="K48" s="709">
        <f>+K30+K37</f>
        <v>-1543278.93</v>
      </c>
      <c r="L48" s="709">
        <f>+L30+L44</f>
        <v>0</v>
      </c>
      <c r="M48" s="791">
        <f t="shared" ref="M48" si="30">SUM(I48:L48)</f>
        <v>9500718.4300000016</v>
      </c>
      <c r="N48" s="710"/>
      <c r="O48" s="793">
        <f>+O30+O32</f>
        <v>491494.84</v>
      </c>
      <c r="P48" s="709">
        <f>+P30+P37</f>
        <v>3382206.27</v>
      </c>
      <c r="Q48" s="709">
        <f>+Q30+Q37</f>
        <v>-987957.45</v>
      </c>
      <c r="R48" s="709">
        <f>+R30+R44</f>
        <v>0</v>
      </c>
      <c r="S48" s="791">
        <f t="shared" ref="S48" si="31">SUM(O48:R48)</f>
        <v>2885743.66</v>
      </c>
      <c r="T48" s="710"/>
      <c r="U48" s="793">
        <f>+U30+U32</f>
        <v>0</v>
      </c>
      <c r="V48" s="709">
        <f>+V30+V37</f>
        <v>-763220.32</v>
      </c>
      <c r="W48" s="709">
        <f>+W30+W37</f>
        <v>-48813.86</v>
      </c>
      <c r="X48" s="709">
        <f>+X30+X44</f>
        <v>0</v>
      </c>
      <c r="Y48" s="791">
        <f t="shared" ref="Y48" si="32">SUM(U48:X48)</f>
        <v>-812034.17999999993</v>
      </c>
      <c r="Z48" s="710"/>
      <c r="AA48" s="793">
        <f>G48+M48+S48+Y48</f>
        <v>124571730.41</v>
      </c>
      <c r="AB48" s="793">
        <f>H48+N48+T48+Z48</f>
        <v>0</v>
      </c>
      <c r="AC48" s="794">
        <f t="shared" si="5"/>
        <v>124571730.41</v>
      </c>
    </row>
    <row r="49" spans="1:29" ht="13.5" thickBot="1">
      <c r="A49" s="104"/>
      <c r="B49" s="427"/>
      <c r="C49" s="428"/>
      <c r="D49" s="428"/>
      <c r="E49" s="428"/>
      <c r="F49" s="428"/>
      <c r="G49" s="429"/>
      <c r="I49" s="431"/>
      <c r="J49" s="428"/>
      <c r="K49" s="428"/>
      <c r="L49" s="428"/>
      <c r="M49" s="429"/>
      <c r="O49" s="431"/>
      <c r="P49" s="428"/>
      <c r="Q49" s="428"/>
      <c r="R49" s="428"/>
      <c r="S49" s="429"/>
      <c r="U49" s="431"/>
      <c r="V49" s="428"/>
      <c r="W49" s="428"/>
      <c r="X49" s="428"/>
      <c r="Y49" s="429"/>
      <c r="AA49" s="431"/>
      <c r="AB49" s="428"/>
      <c r="AC49" s="435"/>
    </row>
    <row r="50" spans="1:29" ht="13.5" thickTop="1">
      <c r="A50" s="104"/>
      <c r="B50" s="872"/>
      <c r="C50" s="873"/>
      <c r="D50" s="873"/>
      <c r="E50" s="873"/>
      <c r="F50" s="873"/>
      <c r="G50" s="874"/>
      <c r="I50" s="873"/>
      <c r="J50" s="873"/>
      <c r="K50" s="873"/>
      <c r="L50" s="873"/>
      <c r="M50" s="874"/>
      <c r="O50" s="873"/>
      <c r="P50" s="873"/>
      <c r="Q50" s="873"/>
      <c r="R50" s="873"/>
      <c r="S50" s="874"/>
      <c r="U50" s="873"/>
      <c r="V50" s="873"/>
      <c r="W50" s="873"/>
      <c r="X50" s="873"/>
      <c r="Y50" s="874"/>
      <c r="AA50" s="873"/>
      <c r="AB50" s="873"/>
      <c r="AC50" s="875"/>
    </row>
    <row r="51" spans="1:29">
      <c r="A51" s="104"/>
      <c r="B51" s="872"/>
      <c r="C51" s="873"/>
      <c r="D51" s="873"/>
      <c r="E51" s="873"/>
      <c r="F51" s="873"/>
      <c r="G51" s="874"/>
      <c r="I51" s="873"/>
      <c r="J51" s="873"/>
      <c r="K51" s="873"/>
      <c r="L51" s="873"/>
      <c r="M51" s="874"/>
      <c r="O51" s="873"/>
      <c r="P51" s="873"/>
      <c r="Q51" s="873"/>
      <c r="R51" s="873"/>
      <c r="S51" s="874"/>
      <c r="U51" s="873"/>
      <c r="V51" s="873"/>
      <c r="W51" s="873"/>
      <c r="X51" s="873"/>
      <c r="Y51" s="874"/>
      <c r="AA51" s="873"/>
      <c r="AB51" s="873"/>
      <c r="AC51" s="875"/>
    </row>
    <row r="52" spans="1:29">
      <c r="A52" s="104"/>
      <c r="B52" s="872"/>
      <c r="C52" s="873"/>
      <c r="D52" s="873"/>
      <c r="E52" s="873"/>
      <c r="F52" s="873"/>
      <c r="G52" s="874"/>
      <c r="I52" s="873"/>
      <c r="J52" s="873"/>
      <c r="K52" s="873"/>
      <c r="L52" s="873"/>
      <c r="M52" s="874"/>
      <c r="O52" s="873"/>
      <c r="P52" s="873"/>
      <c r="Q52" s="873"/>
      <c r="R52" s="873"/>
      <c r="S52" s="874"/>
      <c r="U52" s="873"/>
      <c r="V52" s="873"/>
      <c r="W52" s="873"/>
      <c r="X52" s="873"/>
      <c r="Y52" s="874"/>
      <c r="AA52" s="873"/>
      <c r="AB52" s="873"/>
      <c r="AC52" s="875"/>
    </row>
    <row r="53" spans="1:29">
      <c r="A53" s="104"/>
      <c r="B53" s="872"/>
      <c r="C53" s="873"/>
      <c r="D53" s="873"/>
      <c r="E53" s="873"/>
      <c r="F53" s="873"/>
      <c r="G53" s="874"/>
      <c r="I53" s="873"/>
      <c r="J53" s="873"/>
      <c r="K53" s="873"/>
      <c r="L53" s="873"/>
      <c r="M53" s="874"/>
      <c r="O53" s="873"/>
      <c r="P53" s="873"/>
      <c r="Q53" s="873"/>
      <c r="R53" s="873"/>
      <c r="S53" s="874"/>
      <c r="U53" s="873"/>
      <c r="V53" s="873"/>
      <c r="W53" s="873"/>
      <c r="X53" s="873"/>
      <c r="Y53" s="874"/>
      <c r="AA53" s="873"/>
      <c r="AB53" s="873"/>
      <c r="AC53" s="875"/>
    </row>
    <row r="54" spans="1:29">
      <c r="A54" s="104"/>
      <c r="B54" s="872"/>
      <c r="C54" s="873"/>
      <c r="D54" s="873"/>
      <c r="E54" s="873"/>
      <c r="F54" s="873"/>
      <c r="G54" s="874"/>
      <c r="I54" s="873"/>
      <c r="J54" s="873"/>
      <c r="K54" s="873"/>
      <c r="L54" s="873"/>
      <c r="M54" s="874"/>
      <c r="O54" s="873"/>
      <c r="P54" s="873"/>
      <c r="Q54" s="873"/>
      <c r="R54" s="873"/>
      <c r="S54" s="874"/>
      <c r="U54" s="873"/>
      <c r="V54" s="873"/>
      <c r="W54" s="873"/>
      <c r="X54" s="873"/>
      <c r="Y54" s="874"/>
      <c r="AA54" s="873"/>
      <c r="AB54" s="873"/>
      <c r="AC54" s="875"/>
    </row>
    <row r="55" spans="1:29">
      <c r="A55" s="104"/>
      <c r="B55" s="872"/>
      <c r="C55" s="873"/>
      <c r="D55" s="873"/>
      <c r="E55" s="873"/>
      <c r="F55" s="873"/>
      <c r="G55" s="874"/>
      <c r="I55" s="873"/>
      <c r="J55" s="873"/>
      <c r="K55" s="873"/>
      <c r="L55" s="873"/>
      <c r="M55" s="874"/>
      <c r="O55" s="873"/>
      <c r="P55" s="873"/>
      <c r="Q55" s="873"/>
      <c r="R55" s="873"/>
      <c r="S55" s="874"/>
      <c r="U55" s="873"/>
      <c r="V55" s="873"/>
      <c r="W55" s="873"/>
      <c r="X55" s="873"/>
      <c r="Y55" s="874"/>
      <c r="AA55" s="873"/>
      <c r="AB55" s="873"/>
      <c r="AC55" s="875"/>
    </row>
    <row r="56" spans="1:29">
      <c r="A56" s="104"/>
      <c r="B56" s="872"/>
      <c r="C56" s="873"/>
      <c r="D56" s="873"/>
      <c r="E56" s="873"/>
      <c r="F56" s="873"/>
      <c r="G56" s="874"/>
      <c r="I56" s="873"/>
      <c r="J56" s="873"/>
      <c r="K56" s="873"/>
      <c r="L56" s="873"/>
      <c r="M56" s="874"/>
      <c r="O56" s="873"/>
      <c r="P56" s="873"/>
      <c r="Q56" s="873"/>
      <c r="R56" s="873"/>
      <c r="S56" s="874"/>
      <c r="U56" s="873"/>
      <c r="V56" s="873"/>
      <c r="W56" s="873"/>
      <c r="X56" s="873"/>
      <c r="Y56" s="874"/>
      <c r="AA56" s="873"/>
      <c r="AB56" s="873"/>
      <c r="AC56" s="875"/>
    </row>
    <row r="57" spans="1:29">
      <c r="A57" s="104"/>
      <c r="B57" s="872"/>
      <c r="C57" s="873"/>
      <c r="D57" s="873"/>
      <c r="E57" s="873"/>
      <c r="F57" s="873"/>
      <c r="G57" s="874"/>
      <c r="I57" s="873"/>
      <c r="J57" s="873"/>
      <c r="K57" s="873"/>
      <c r="L57" s="873"/>
      <c r="M57" s="874"/>
      <c r="O57" s="873"/>
      <c r="P57" s="873"/>
      <c r="Q57" s="873"/>
      <c r="R57" s="873"/>
      <c r="S57" s="874"/>
      <c r="U57" s="873"/>
      <c r="V57" s="873"/>
      <c r="W57" s="873"/>
      <c r="X57" s="873"/>
      <c r="Y57" s="874"/>
      <c r="AA57" s="873"/>
      <c r="AB57" s="873"/>
      <c r="AC57" s="875"/>
    </row>
    <row r="58" spans="1:29">
      <c r="A58" s="104"/>
      <c r="B58" s="872"/>
      <c r="C58" s="873"/>
      <c r="D58" s="873"/>
      <c r="E58" s="873"/>
      <c r="F58" s="873"/>
      <c r="G58" s="874"/>
      <c r="I58" s="873"/>
      <c r="J58" s="873"/>
      <c r="K58" s="873"/>
      <c r="L58" s="873"/>
      <c r="M58" s="874"/>
      <c r="O58" s="873"/>
      <c r="P58" s="873"/>
      <c r="Q58" s="873"/>
      <c r="R58" s="873"/>
      <c r="S58" s="874"/>
      <c r="U58" s="873"/>
      <c r="V58" s="873"/>
      <c r="W58" s="873"/>
      <c r="X58" s="873"/>
      <c r="Y58" s="874"/>
      <c r="AA58" s="873"/>
      <c r="AB58" s="873"/>
      <c r="AC58" s="875"/>
    </row>
    <row r="59" spans="1:29">
      <c r="A59" s="104"/>
      <c r="B59" s="872"/>
      <c r="C59" s="873"/>
      <c r="D59" s="873"/>
      <c r="E59" s="873"/>
      <c r="F59" s="873"/>
      <c r="G59" s="874"/>
      <c r="I59" s="873"/>
      <c r="J59" s="873"/>
      <c r="K59" s="873"/>
      <c r="L59" s="873"/>
      <c r="M59" s="874"/>
      <c r="O59" s="873"/>
      <c r="P59" s="873"/>
      <c r="Q59" s="873"/>
      <c r="R59" s="873"/>
      <c r="S59" s="874"/>
      <c r="U59" s="873"/>
      <c r="V59" s="873"/>
      <c r="W59" s="873"/>
      <c r="X59" s="873"/>
      <c r="Y59" s="874"/>
      <c r="AA59" s="873"/>
      <c r="AB59" s="873"/>
      <c r="AC59" s="875"/>
    </row>
    <row r="60" spans="1:29">
      <c r="A60" s="104"/>
      <c r="B60" s="872"/>
      <c r="C60" s="873"/>
      <c r="D60" s="873"/>
      <c r="E60" s="873"/>
      <c r="F60" s="873"/>
      <c r="G60" s="874"/>
      <c r="I60" s="873"/>
      <c r="J60" s="873"/>
      <c r="K60" s="873"/>
      <c r="L60" s="873"/>
      <c r="M60" s="874"/>
      <c r="O60" s="873"/>
      <c r="P60" s="873"/>
      <c r="Q60" s="873"/>
      <c r="R60" s="873"/>
      <c r="S60" s="874"/>
      <c r="U60" s="873"/>
      <c r="V60" s="873"/>
      <c r="W60" s="873"/>
      <c r="X60" s="873"/>
      <c r="Y60" s="874"/>
      <c r="AA60" s="873"/>
      <c r="AB60" s="873"/>
      <c r="AC60" s="875"/>
    </row>
    <row r="61" spans="1:29">
      <c r="A61" s="104"/>
      <c r="B61" s="872"/>
      <c r="C61" s="873"/>
      <c r="D61" s="873"/>
      <c r="E61" s="873"/>
      <c r="F61" s="873"/>
      <c r="G61" s="874"/>
      <c r="I61" s="873"/>
      <c r="J61" s="873"/>
      <c r="K61" s="873"/>
      <c r="L61" s="873"/>
      <c r="M61" s="874"/>
      <c r="O61" s="873"/>
      <c r="P61" s="873"/>
      <c r="Q61" s="873"/>
      <c r="R61" s="873"/>
      <c r="S61" s="874"/>
      <c r="U61" s="873"/>
      <c r="V61" s="873"/>
      <c r="W61" s="873"/>
      <c r="X61" s="873"/>
      <c r="Y61" s="874"/>
      <c r="AA61" s="873"/>
      <c r="AB61" s="873"/>
      <c r="AC61" s="875"/>
    </row>
    <row r="62" spans="1:29">
      <c r="A62" s="104"/>
      <c r="B62" s="872"/>
      <c r="C62" s="873"/>
      <c r="D62" s="873"/>
      <c r="E62" s="873"/>
      <c r="F62" s="873"/>
      <c r="G62" s="874"/>
      <c r="I62" s="873"/>
      <c r="J62" s="873"/>
      <c r="K62" s="873"/>
      <c r="L62" s="873"/>
      <c r="M62" s="874"/>
      <c r="O62" s="873"/>
      <c r="P62" s="873"/>
      <c r="Q62" s="873"/>
      <c r="R62" s="873"/>
      <c r="S62" s="874"/>
      <c r="U62" s="873"/>
      <c r="V62" s="873"/>
      <c r="W62" s="873"/>
      <c r="X62" s="873"/>
      <c r="Y62" s="874"/>
      <c r="AA62" s="873"/>
      <c r="AB62" s="873"/>
      <c r="AC62" s="875"/>
    </row>
    <row r="63" spans="1:29">
      <c r="A63" s="104"/>
      <c r="B63" s="872"/>
      <c r="C63" s="873"/>
      <c r="D63" s="873"/>
      <c r="E63" s="873"/>
      <c r="F63" s="873"/>
      <c r="G63" s="874"/>
      <c r="I63" s="873"/>
      <c r="J63" s="873"/>
      <c r="K63" s="873"/>
      <c r="L63" s="873"/>
      <c r="M63" s="874"/>
      <c r="O63" s="873"/>
      <c r="P63" s="873"/>
      <c r="Q63" s="873"/>
      <c r="R63" s="873"/>
      <c r="S63" s="874"/>
      <c r="U63" s="873"/>
      <c r="V63" s="873"/>
      <c r="W63" s="873"/>
      <c r="X63" s="873"/>
      <c r="Y63" s="874"/>
      <c r="AA63" s="873"/>
      <c r="AB63" s="873"/>
      <c r="AC63" s="875"/>
    </row>
    <row r="64" spans="1:29">
      <c r="A64" s="104"/>
      <c r="B64" s="872"/>
      <c r="C64" s="873"/>
      <c r="D64" s="873"/>
      <c r="E64" s="873"/>
      <c r="F64" s="873"/>
      <c r="G64" s="874"/>
      <c r="I64" s="873"/>
      <c r="J64" s="873"/>
      <c r="K64" s="873"/>
      <c r="L64" s="873"/>
      <c r="M64" s="874"/>
      <c r="O64" s="873"/>
      <c r="P64" s="873"/>
      <c r="Q64" s="873"/>
      <c r="R64" s="873"/>
      <c r="S64" s="874"/>
      <c r="U64" s="873"/>
      <c r="V64" s="873"/>
      <c r="W64" s="873"/>
      <c r="X64" s="873"/>
      <c r="Y64" s="874"/>
      <c r="AA64" s="873"/>
      <c r="AB64" s="873"/>
      <c r="AC64" s="875"/>
    </row>
    <row r="65" spans="1:29">
      <c r="A65" s="104"/>
      <c r="B65" s="872"/>
      <c r="C65" s="873"/>
      <c r="D65" s="873"/>
      <c r="E65" s="873"/>
      <c r="F65" s="873"/>
      <c r="G65" s="874"/>
      <c r="I65" s="873"/>
      <c r="J65" s="873"/>
      <c r="K65" s="873"/>
      <c r="L65" s="873"/>
      <c r="M65" s="874"/>
      <c r="O65" s="873"/>
      <c r="P65" s="873"/>
      <c r="Q65" s="873"/>
      <c r="R65" s="873"/>
      <c r="S65" s="874"/>
      <c r="U65" s="873"/>
      <c r="V65" s="873"/>
      <c r="W65" s="873"/>
      <c r="X65" s="873"/>
      <c r="Y65" s="874"/>
      <c r="AA65" s="873"/>
      <c r="AB65" s="873"/>
      <c r="AC65" s="875"/>
    </row>
    <row r="66" spans="1:29">
      <c r="A66" s="104"/>
    </row>
    <row r="67" spans="1:29">
      <c r="A67" s="104"/>
    </row>
    <row r="68" spans="1:29" s="1" customFormat="1" ht="15">
      <c r="A68" s="104"/>
      <c r="B68" s="1171"/>
      <c r="C68" s="1171"/>
      <c r="D68" s="1171"/>
      <c r="E68" s="1171"/>
      <c r="F68" s="1171"/>
      <c r="G68" s="1171"/>
      <c r="H68" s="1171"/>
      <c r="I68" s="1171"/>
      <c r="J68" s="1171"/>
      <c r="K68" s="1171"/>
      <c r="L68" s="1171"/>
      <c r="M68" s="1171"/>
      <c r="N68" s="1171"/>
      <c r="O68" s="1171"/>
      <c r="P68" s="1171"/>
      <c r="Q68" s="1171"/>
      <c r="R68" s="1171"/>
      <c r="S68" s="1171"/>
      <c r="T68" s="1171"/>
      <c r="U68" s="1171"/>
      <c r="V68" s="1171"/>
      <c r="W68" s="1171"/>
      <c r="X68" s="1171"/>
      <c r="Y68" s="1171"/>
      <c r="Z68" s="1171"/>
      <c r="AA68" s="1171"/>
      <c r="AB68" s="1171"/>
      <c r="AC68" s="1171"/>
    </row>
    <row r="69" spans="1:29" customFormat="1" ht="15">
      <c r="B69" s="104"/>
      <c r="C69" s="1188"/>
      <c r="D69" s="1188"/>
      <c r="E69" s="1188"/>
      <c r="F69" s="1188"/>
      <c r="G69" s="1188"/>
      <c r="H69" s="1188"/>
      <c r="I69" s="1188"/>
      <c r="J69" s="1188"/>
      <c r="K69" s="1188"/>
      <c r="L69" s="1188"/>
      <c r="M69" s="869"/>
      <c r="N69" s="174"/>
      <c r="O69" s="174"/>
      <c r="P69" s="174"/>
      <c r="Q69" s="174"/>
      <c r="R69" s="174"/>
      <c r="S69" s="174"/>
      <c r="T69" s="174"/>
      <c r="U69" s="104"/>
    </row>
    <row r="70" spans="1:29" customFormat="1" ht="15"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</row>
    <row r="71" spans="1:29" customFormat="1" ht="15"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</row>
    <row r="72" spans="1:29" customFormat="1" ht="15"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</row>
    <row r="73" spans="1:29" s="1" customFormat="1" ht="15">
      <c r="A73" s="203"/>
      <c r="B73" s="210"/>
      <c r="C73" s="210"/>
      <c r="D73" s="210"/>
      <c r="E73" s="210"/>
      <c r="F73" s="210"/>
      <c r="G73" s="210"/>
      <c r="H73" s="419"/>
      <c r="I73" s="419"/>
    </row>
    <row r="74" spans="1:29" s="1" customFormat="1" ht="15">
      <c r="A74" s="203"/>
      <c r="B74" s="210"/>
      <c r="C74" s="210"/>
      <c r="D74" s="210"/>
      <c r="E74" s="210"/>
      <c r="F74" s="210"/>
      <c r="G74" s="210"/>
      <c r="H74" s="419"/>
      <c r="I74" s="419"/>
    </row>
    <row r="75" spans="1:29" s="1" customFormat="1" ht="15">
      <c r="A75" s="203"/>
      <c r="B75" s="210"/>
      <c r="C75" s="210"/>
      <c r="D75" s="210"/>
      <c r="E75" s="210"/>
      <c r="F75" s="210"/>
      <c r="G75" s="210"/>
      <c r="H75" s="419"/>
      <c r="I75" s="419"/>
    </row>
  </sheetData>
  <mergeCells count="12">
    <mergeCell ref="B3:AC3"/>
    <mergeCell ref="B4:AC4"/>
    <mergeCell ref="D5:E5"/>
    <mergeCell ref="B9:G9"/>
    <mergeCell ref="I9:M9"/>
    <mergeCell ref="O9:S9"/>
    <mergeCell ref="U9:Y9"/>
    <mergeCell ref="C69:L69"/>
    <mergeCell ref="B68:AC68"/>
    <mergeCell ref="AA9:AA11"/>
    <mergeCell ref="AB9:AB11"/>
    <mergeCell ref="AC9:AC11"/>
  </mergeCells>
  <printOptions horizontalCentered="1"/>
  <pageMargins left="0.70866141732283472" right="0.11811023622047245" top="0.74803149606299213" bottom="0.74803149606299213" header="0.31496062992125984" footer="0.31496062992125984"/>
  <pageSetup paperSize="5" scale="33" orientation="landscape" r:id="rId1"/>
  <rowBreaks count="1" manualBreakCount="1">
    <brk id="75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U81"/>
  <sheetViews>
    <sheetView showGridLines="0" zoomScale="90" zoomScaleNormal="90" workbookViewId="0"/>
  </sheetViews>
  <sheetFormatPr baseColWidth="10" defaultRowHeight="15"/>
  <cols>
    <col min="1" max="1" width="1.28515625" style="1" customWidth="1"/>
    <col min="2" max="2" width="10.42578125" style="1" customWidth="1"/>
    <col min="3" max="3" width="72.140625" style="1" customWidth="1"/>
    <col min="4" max="17" width="14.7109375" style="1" customWidth="1"/>
    <col min="18" max="16384" width="11.42578125" style="1"/>
  </cols>
  <sheetData>
    <row r="1" spans="2:17" ht="7.5" customHeight="1" thickBot="1"/>
    <row r="2" spans="2:17" ht="19.5" customHeight="1" thickTop="1">
      <c r="B2" s="1281" t="s">
        <v>641</v>
      </c>
      <c r="C2" s="1282"/>
      <c r="D2" s="1282"/>
      <c r="E2" s="1282"/>
      <c r="F2" s="1282"/>
      <c r="G2" s="1282"/>
      <c r="H2" s="1282"/>
      <c r="I2" s="1282"/>
      <c r="J2" s="1282"/>
      <c r="K2" s="1282"/>
      <c r="L2" s="1282"/>
      <c r="M2" s="1282"/>
      <c r="N2" s="1282"/>
      <c r="O2" s="1282"/>
      <c r="P2" s="1282"/>
      <c r="Q2" s="1283"/>
    </row>
    <row r="3" spans="2:17" ht="19.5" customHeight="1">
      <c r="B3" s="1284" t="s">
        <v>565</v>
      </c>
      <c r="C3" s="1285"/>
      <c r="D3" s="1285"/>
      <c r="E3" s="1285"/>
      <c r="F3" s="1285"/>
      <c r="G3" s="1285"/>
      <c r="H3" s="1285"/>
      <c r="I3" s="1285"/>
      <c r="J3" s="1285"/>
      <c r="K3" s="1285"/>
      <c r="L3" s="1285"/>
      <c r="M3" s="1285"/>
      <c r="N3" s="1285"/>
      <c r="O3" s="1285"/>
      <c r="P3" s="1285"/>
      <c r="Q3" s="1286"/>
    </row>
    <row r="4" spans="2:17" ht="19.5" customHeight="1">
      <c r="B4" s="288"/>
      <c r="C4" s="289"/>
      <c r="D4" s="289"/>
      <c r="E4" s="289"/>
      <c r="F4" s="289"/>
      <c r="G4" s="289"/>
      <c r="H4" s="289" t="s">
        <v>590</v>
      </c>
      <c r="I4" s="289"/>
      <c r="J4" s="289"/>
      <c r="K4" s="289"/>
      <c r="L4" s="289"/>
      <c r="M4" s="289"/>
      <c r="N4" s="289"/>
      <c r="O4" s="289"/>
      <c r="P4" s="289"/>
      <c r="Q4" s="290"/>
    </row>
    <row r="5" spans="2:17" ht="19.5" customHeight="1">
      <c r="B5" s="1182" t="s">
        <v>1006</v>
      </c>
      <c r="C5" s="1183"/>
      <c r="D5" s="1183"/>
      <c r="E5" s="1183"/>
      <c r="F5" s="291"/>
      <c r="G5" s="289"/>
      <c r="H5" s="289"/>
      <c r="I5" s="289"/>
      <c r="J5" s="289"/>
      <c r="K5" s="289"/>
      <c r="L5" s="289"/>
      <c r="M5" s="289"/>
      <c r="N5" s="292"/>
      <c r="O5" s="292"/>
      <c r="P5" s="292"/>
      <c r="Q5" s="293" t="s">
        <v>1005</v>
      </c>
    </row>
    <row r="6" spans="2:17" ht="7.5" customHeight="1" thickBot="1">
      <c r="B6" s="294"/>
      <c r="C6" s="295"/>
      <c r="D6" s="295"/>
      <c r="E6" s="295"/>
      <c r="F6" s="44"/>
      <c r="G6" s="44"/>
      <c r="H6" s="44"/>
      <c r="I6" s="44"/>
      <c r="J6" s="44"/>
      <c r="K6" s="44"/>
      <c r="L6" s="44"/>
      <c r="M6" s="44"/>
      <c r="N6" s="295"/>
      <c r="O6" s="295"/>
      <c r="P6" s="295"/>
      <c r="Q6" s="296"/>
    </row>
    <row r="7" spans="2:17" ht="6" customHeight="1" thickTop="1" thickBot="1">
      <c r="B7" s="49"/>
      <c r="C7" s="1287"/>
      <c r="D7" s="1287"/>
      <c r="E7" s="1287"/>
      <c r="F7" s="1287"/>
      <c r="G7" s="49"/>
      <c r="H7" s="297"/>
      <c r="I7" s="297"/>
      <c r="J7" s="297"/>
      <c r="K7" s="297"/>
      <c r="L7" s="297"/>
      <c r="M7" s="297"/>
      <c r="N7" s="297"/>
      <c r="O7" s="297"/>
      <c r="P7" s="297"/>
      <c r="Q7" s="298"/>
    </row>
    <row r="8" spans="2:17" ht="24" customHeight="1" thickTop="1">
      <c r="B8" s="1288" t="s">
        <v>0</v>
      </c>
      <c r="C8" s="1290" t="s">
        <v>953</v>
      </c>
      <c r="D8" s="1292" t="s">
        <v>673</v>
      </c>
      <c r="E8" s="1293"/>
      <c r="F8" s="1294" t="s">
        <v>410</v>
      </c>
      <c r="G8" s="1294"/>
      <c r="H8" s="1294" t="s">
        <v>411</v>
      </c>
      <c r="I8" s="1294"/>
      <c r="J8" s="1294" t="s">
        <v>412</v>
      </c>
      <c r="K8" s="1294"/>
      <c r="L8" s="1278" t="s">
        <v>954</v>
      </c>
      <c r="M8" s="1279"/>
      <c r="N8" s="1278" t="s">
        <v>955</v>
      </c>
      <c r="O8" s="1279"/>
      <c r="P8" s="1278" t="s">
        <v>956</v>
      </c>
      <c r="Q8" s="1280"/>
    </row>
    <row r="9" spans="2:17" ht="24" customHeight="1" thickBot="1">
      <c r="B9" s="1289"/>
      <c r="C9" s="1291"/>
      <c r="D9" s="458" t="s">
        <v>957</v>
      </c>
      <c r="E9" s="459" t="s">
        <v>958</v>
      </c>
      <c r="F9" s="458" t="s">
        <v>957</v>
      </c>
      <c r="G9" s="459" t="s">
        <v>958</v>
      </c>
      <c r="H9" s="458" t="s">
        <v>957</v>
      </c>
      <c r="I9" s="459" t="s">
        <v>958</v>
      </c>
      <c r="J9" s="458" t="s">
        <v>957</v>
      </c>
      <c r="K9" s="459" t="s">
        <v>958</v>
      </c>
      <c r="L9" s="460" t="s">
        <v>513</v>
      </c>
      <c r="M9" s="461" t="s">
        <v>515</v>
      </c>
      <c r="N9" s="460" t="s">
        <v>513</v>
      </c>
      <c r="O9" s="461" t="s">
        <v>515</v>
      </c>
      <c r="P9" s="460" t="s">
        <v>513</v>
      </c>
      <c r="Q9" s="462" t="s">
        <v>515</v>
      </c>
    </row>
    <row r="10" spans="2:17" ht="6" customHeight="1" thickTop="1" thickBot="1"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</row>
    <row r="11" spans="2:17" ht="15.75" thickTop="1">
      <c r="B11" s="215"/>
      <c r="C11" s="463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5"/>
      <c r="P11" s="466"/>
      <c r="Q11" s="467"/>
    </row>
    <row r="12" spans="2:17">
      <c r="B12" s="468" t="s">
        <v>4</v>
      </c>
      <c r="C12" s="469" t="s">
        <v>489</v>
      </c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1"/>
      <c r="P12" s="472"/>
      <c r="Q12" s="473"/>
    </row>
    <row r="13" spans="2:17">
      <c r="B13" s="474" t="s">
        <v>8</v>
      </c>
      <c r="C13" s="475" t="s">
        <v>9</v>
      </c>
      <c r="D13" s="799">
        <f>SUM(D14:D20)</f>
        <v>21019690.850000001</v>
      </c>
      <c r="E13" s="799">
        <f>SUM(E14:E20)</f>
        <v>1620106.74</v>
      </c>
      <c r="F13" s="799">
        <f t="shared" ref="F13:Q13" si="0">SUM(F14:F20)</f>
        <v>35361.69</v>
      </c>
      <c r="G13" s="799">
        <f t="shared" si="0"/>
        <v>416.36</v>
      </c>
      <c r="H13" s="799">
        <f t="shared" si="0"/>
        <v>-495473.64</v>
      </c>
      <c r="I13" s="799">
        <f t="shared" si="0"/>
        <v>296626.84999999998</v>
      </c>
      <c r="J13" s="799">
        <f t="shared" si="0"/>
        <v>6918.18</v>
      </c>
      <c r="K13" s="799">
        <f t="shared" si="0"/>
        <v>41.06</v>
      </c>
      <c r="L13" s="799">
        <f t="shared" si="0"/>
        <v>20566497.079999998</v>
      </c>
      <c r="M13" s="799">
        <f t="shared" si="0"/>
        <v>1917191.01</v>
      </c>
      <c r="N13" s="799">
        <f t="shared" si="0"/>
        <v>0</v>
      </c>
      <c r="O13" s="800">
        <f t="shared" si="0"/>
        <v>0</v>
      </c>
      <c r="P13" s="799">
        <f t="shared" si="0"/>
        <v>20566497.079999998</v>
      </c>
      <c r="Q13" s="801">
        <f t="shared" si="0"/>
        <v>1917191.01</v>
      </c>
    </row>
    <row r="14" spans="2:17">
      <c r="B14" s="476" t="s">
        <v>12</v>
      </c>
      <c r="C14" s="477" t="s">
        <v>13</v>
      </c>
      <c r="D14" s="802">
        <v>8646702.9600000009</v>
      </c>
      <c r="E14" s="803">
        <v>1169189.6599999999</v>
      </c>
      <c r="F14" s="803">
        <v>35361.69</v>
      </c>
      <c r="G14" s="803">
        <v>0</v>
      </c>
      <c r="H14" s="803">
        <f>-12225.82-482187.04</f>
        <v>-494412.86</v>
      </c>
      <c r="I14" s="803">
        <v>0</v>
      </c>
      <c r="J14" s="803">
        <v>6918.18</v>
      </c>
      <c r="K14" s="803">
        <v>0</v>
      </c>
      <c r="L14" s="804">
        <f>D14+F14+H14+J14</f>
        <v>8194569.9699999997</v>
      </c>
      <c r="M14" s="804">
        <f>E14+G14+I14+K14</f>
        <v>1169189.6599999999</v>
      </c>
      <c r="N14" s="803">
        <v>0</v>
      </c>
      <c r="O14" s="805">
        <v>0</v>
      </c>
      <c r="P14" s="799">
        <f>L14-N14</f>
        <v>8194569.9699999997</v>
      </c>
      <c r="Q14" s="801">
        <f>M14-O14</f>
        <v>1169189.6599999999</v>
      </c>
    </row>
    <row r="15" spans="2:17">
      <c r="B15" s="478" t="s">
        <v>46</v>
      </c>
      <c r="C15" s="479" t="s">
        <v>47</v>
      </c>
      <c r="D15" s="806">
        <v>12372987.890000001</v>
      </c>
      <c r="E15" s="807">
        <v>450917.08</v>
      </c>
      <c r="F15" s="807">
        <v>0</v>
      </c>
      <c r="G15" s="807">
        <v>416.36</v>
      </c>
      <c r="H15" s="807">
        <v>0</v>
      </c>
      <c r="I15" s="807">
        <f>263017.24+33609.61</f>
        <v>296626.84999999998</v>
      </c>
      <c r="J15" s="807">
        <v>0</v>
      </c>
      <c r="K15" s="807">
        <v>41.06</v>
      </c>
      <c r="L15" s="799">
        <f t="shared" ref="L15:M20" si="1">D15+F15+H15+J15</f>
        <v>12372987.890000001</v>
      </c>
      <c r="M15" s="799">
        <f t="shared" si="1"/>
        <v>748001.35000000009</v>
      </c>
      <c r="N15" s="803">
        <v>0</v>
      </c>
      <c r="O15" s="805">
        <v>0</v>
      </c>
      <c r="P15" s="799">
        <f t="shared" ref="P15:Q20" si="2">L15-N15</f>
        <v>12372987.890000001</v>
      </c>
      <c r="Q15" s="801">
        <f t="shared" si="2"/>
        <v>748001.35000000009</v>
      </c>
    </row>
    <row r="16" spans="2:17">
      <c r="B16" s="480" t="s">
        <v>76</v>
      </c>
      <c r="C16" s="479" t="s">
        <v>77</v>
      </c>
      <c r="D16" s="806">
        <v>0</v>
      </c>
      <c r="E16" s="807">
        <v>0</v>
      </c>
      <c r="F16" s="807">
        <v>0</v>
      </c>
      <c r="G16" s="807">
        <v>0</v>
      </c>
      <c r="H16" s="807">
        <v>0</v>
      </c>
      <c r="I16" s="807">
        <v>0</v>
      </c>
      <c r="J16" s="807">
        <v>0</v>
      </c>
      <c r="K16" s="807">
        <v>0</v>
      </c>
      <c r="L16" s="799">
        <f t="shared" si="1"/>
        <v>0</v>
      </c>
      <c r="M16" s="799">
        <f t="shared" si="1"/>
        <v>0</v>
      </c>
      <c r="N16" s="803">
        <v>0</v>
      </c>
      <c r="O16" s="805">
        <v>0</v>
      </c>
      <c r="P16" s="799">
        <f t="shared" si="2"/>
        <v>0</v>
      </c>
      <c r="Q16" s="801">
        <f t="shared" si="2"/>
        <v>0</v>
      </c>
    </row>
    <row r="17" spans="2:17">
      <c r="B17" s="478" t="s">
        <v>98</v>
      </c>
      <c r="C17" s="479" t="s">
        <v>99</v>
      </c>
      <c r="D17" s="806">
        <v>0</v>
      </c>
      <c r="E17" s="807">
        <v>0</v>
      </c>
      <c r="F17" s="807">
        <v>0</v>
      </c>
      <c r="G17" s="807">
        <v>0</v>
      </c>
      <c r="H17" s="807">
        <v>0</v>
      </c>
      <c r="I17" s="807">
        <v>0</v>
      </c>
      <c r="J17" s="807">
        <v>0</v>
      </c>
      <c r="K17" s="807">
        <v>0</v>
      </c>
      <c r="L17" s="799">
        <f t="shared" si="1"/>
        <v>0</v>
      </c>
      <c r="M17" s="799">
        <f t="shared" si="1"/>
        <v>0</v>
      </c>
      <c r="N17" s="803">
        <v>0</v>
      </c>
      <c r="O17" s="805">
        <v>0</v>
      </c>
      <c r="P17" s="799">
        <f t="shared" si="2"/>
        <v>0</v>
      </c>
      <c r="Q17" s="801">
        <f t="shared" si="2"/>
        <v>0</v>
      </c>
    </row>
    <row r="18" spans="2:17">
      <c r="B18" s="478" t="s">
        <v>122</v>
      </c>
      <c r="C18" s="479" t="s">
        <v>123</v>
      </c>
      <c r="D18" s="806">
        <v>0</v>
      </c>
      <c r="E18" s="807">
        <v>0</v>
      </c>
      <c r="F18" s="807">
        <v>0</v>
      </c>
      <c r="G18" s="807">
        <v>0</v>
      </c>
      <c r="H18" s="807">
        <v>-1060.78</v>
      </c>
      <c r="I18" s="807">
        <v>0</v>
      </c>
      <c r="J18" s="807">
        <v>0</v>
      </c>
      <c r="K18" s="807">
        <v>0</v>
      </c>
      <c r="L18" s="799">
        <f t="shared" si="1"/>
        <v>-1060.78</v>
      </c>
      <c r="M18" s="799">
        <f t="shared" si="1"/>
        <v>0</v>
      </c>
      <c r="N18" s="803">
        <v>0</v>
      </c>
      <c r="O18" s="805">
        <v>0</v>
      </c>
      <c r="P18" s="799">
        <f t="shared" si="2"/>
        <v>-1060.78</v>
      </c>
      <c r="Q18" s="801">
        <f t="shared" si="2"/>
        <v>0</v>
      </c>
    </row>
    <row r="19" spans="2:17">
      <c r="B19" s="478" t="s">
        <v>132</v>
      </c>
      <c r="C19" s="479" t="s">
        <v>133</v>
      </c>
      <c r="D19" s="806">
        <v>0</v>
      </c>
      <c r="E19" s="807">
        <v>0</v>
      </c>
      <c r="F19" s="807">
        <v>0</v>
      </c>
      <c r="G19" s="807">
        <v>0</v>
      </c>
      <c r="H19" s="807">
        <v>0</v>
      </c>
      <c r="I19" s="807">
        <v>0</v>
      </c>
      <c r="J19" s="807">
        <v>0</v>
      </c>
      <c r="K19" s="807">
        <v>0</v>
      </c>
      <c r="L19" s="799">
        <f t="shared" si="1"/>
        <v>0</v>
      </c>
      <c r="M19" s="799">
        <f t="shared" si="1"/>
        <v>0</v>
      </c>
      <c r="N19" s="803">
        <v>0</v>
      </c>
      <c r="O19" s="805">
        <v>0</v>
      </c>
      <c r="P19" s="799">
        <f t="shared" si="2"/>
        <v>0</v>
      </c>
      <c r="Q19" s="801">
        <f t="shared" si="2"/>
        <v>0</v>
      </c>
    </row>
    <row r="20" spans="2:17">
      <c r="B20" s="478" t="s">
        <v>144</v>
      </c>
      <c r="C20" s="481" t="s">
        <v>145</v>
      </c>
      <c r="D20" s="806">
        <v>0</v>
      </c>
      <c r="E20" s="807">
        <v>0</v>
      </c>
      <c r="F20" s="807">
        <v>0</v>
      </c>
      <c r="G20" s="807">
        <v>0</v>
      </c>
      <c r="H20" s="807">
        <v>0</v>
      </c>
      <c r="I20" s="807">
        <v>0</v>
      </c>
      <c r="J20" s="807">
        <v>0</v>
      </c>
      <c r="K20" s="807">
        <v>0</v>
      </c>
      <c r="L20" s="799">
        <f t="shared" si="1"/>
        <v>0</v>
      </c>
      <c r="M20" s="799">
        <f t="shared" si="1"/>
        <v>0</v>
      </c>
      <c r="N20" s="803">
        <v>0</v>
      </c>
      <c r="O20" s="805">
        <v>0</v>
      </c>
      <c r="P20" s="799">
        <f t="shared" si="2"/>
        <v>0</v>
      </c>
      <c r="Q20" s="801">
        <f t="shared" si="2"/>
        <v>0</v>
      </c>
    </row>
    <row r="21" spans="2:17">
      <c r="B21" s="482"/>
      <c r="C21" s="483"/>
      <c r="D21" s="808"/>
      <c r="E21" s="808"/>
      <c r="F21" s="808"/>
      <c r="G21" s="808"/>
      <c r="H21" s="808"/>
      <c r="I21" s="808"/>
      <c r="J21" s="808"/>
      <c r="K21" s="808"/>
      <c r="L21" s="808"/>
      <c r="M21" s="808"/>
      <c r="N21" s="808"/>
      <c r="O21" s="809"/>
      <c r="P21" s="810"/>
      <c r="Q21" s="811"/>
    </row>
    <row r="22" spans="2:17">
      <c r="B22" s="484"/>
      <c r="C22" s="485"/>
      <c r="D22" s="812"/>
      <c r="E22" s="812"/>
      <c r="F22" s="812"/>
      <c r="G22" s="812"/>
      <c r="H22" s="812"/>
      <c r="I22" s="812"/>
      <c r="J22" s="812"/>
      <c r="K22" s="812"/>
      <c r="L22" s="812"/>
      <c r="M22" s="812"/>
      <c r="N22" s="812"/>
      <c r="O22" s="813"/>
      <c r="P22" s="814"/>
      <c r="Q22" s="815"/>
    </row>
    <row r="23" spans="2:17">
      <c r="B23" s="486" t="s">
        <v>167</v>
      </c>
      <c r="C23" s="487" t="s">
        <v>168</v>
      </c>
      <c r="D23" s="816">
        <f>SUM(D24:D32)</f>
        <v>0</v>
      </c>
      <c r="E23" s="816">
        <f t="shared" ref="E23:Q23" si="3">SUM(E24:E32)</f>
        <v>20618201.43</v>
      </c>
      <c r="F23" s="816">
        <f t="shared" si="3"/>
        <v>0</v>
      </c>
      <c r="G23" s="816">
        <f t="shared" si="3"/>
        <v>13772.88</v>
      </c>
      <c r="H23" s="816">
        <f t="shared" si="3"/>
        <v>-245434.85</v>
      </c>
      <c r="I23" s="816">
        <f t="shared" si="3"/>
        <v>38662.100000000006</v>
      </c>
      <c r="J23" s="816">
        <f t="shared" si="3"/>
        <v>0</v>
      </c>
      <c r="K23" s="816">
        <f t="shared" si="3"/>
        <v>7.49</v>
      </c>
      <c r="L23" s="816">
        <f t="shared" si="3"/>
        <v>-245434.85</v>
      </c>
      <c r="M23" s="816">
        <f t="shared" si="3"/>
        <v>20670643.900000002</v>
      </c>
      <c r="N23" s="816">
        <f t="shared" si="3"/>
        <v>0</v>
      </c>
      <c r="O23" s="817">
        <f t="shared" si="3"/>
        <v>0</v>
      </c>
      <c r="P23" s="799">
        <f t="shared" si="3"/>
        <v>-245434.85</v>
      </c>
      <c r="Q23" s="801">
        <f t="shared" si="3"/>
        <v>20670643.900000002</v>
      </c>
    </row>
    <row r="24" spans="2:17">
      <c r="B24" s="478" t="s">
        <v>169</v>
      </c>
      <c r="C24" s="479" t="s">
        <v>170</v>
      </c>
      <c r="D24" s="818">
        <v>0</v>
      </c>
      <c r="E24" s="818">
        <v>0</v>
      </c>
      <c r="F24" s="818">
        <v>0</v>
      </c>
      <c r="G24" s="818">
        <v>0</v>
      </c>
      <c r="H24" s="818">
        <v>0</v>
      </c>
      <c r="I24" s="818">
        <v>0</v>
      </c>
      <c r="J24" s="818">
        <v>0</v>
      </c>
      <c r="K24" s="818">
        <v>0</v>
      </c>
      <c r="L24" s="816">
        <f t="shared" ref="L24:M32" si="4">D24+F24+H24+J24</f>
        <v>0</v>
      </c>
      <c r="M24" s="816">
        <f t="shared" si="4"/>
        <v>0</v>
      </c>
      <c r="N24" s="803">
        <v>0</v>
      </c>
      <c r="O24" s="805">
        <v>0</v>
      </c>
      <c r="P24" s="799">
        <f>L24-N24</f>
        <v>0</v>
      </c>
      <c r="Q24" s="801">
        <f>M24-O24</f>
        <v>0</v>
      </c>
    </row>
    <row r="25" spans="2:17">
      <c r="B25" s="478" t="s">
        <v>186</v>
      </c>
      <c r="C25" s="479" t="s">
        <v>187</v>
      </c>
      <c r="D25" s="818">
        <v>0</v>
      </c>
      <c r="E25" s="818">
        <v>0</v>
      </c>
      <c r="F25" s="818">
        <v>0</v>
      </c>
      <c r="G25" s="818">
        <v>0</v>
      </c>
      <c r="H25" s="818">
        <v>0</v>
      </c>
      <c r="I25" s="818">
        <v>0</v>
      </c>
      <c r="J25" s="818">
        <v>0</v>
      </c>
      <c r="K25" s="818">
        <v>0</v>
      </c>
      <c r="L25" s="816">
        <f t="shared" si="4"/>
        <v>0</v>
      </c>
      <c r="M25" s="816">
        <f t="shared" si="4"/>
        <v>0</v>
      </c>
      <c r="N25" s="803">
        <v>0</v>
      </c>
      <c r="O25" s="805">
        <v>0</v>
      </c>
      <c r="P25" s="799">
        <f t="shared" ref="P25:Q32" si="5">L25-N25</f>
        <v>0</v>
      </c>
      <c r="Q25" s="801">
        <f t="shared" si="5"/>
        <v>0</v>
      </c>
    </row>
    <row r="26" spans="2:17">
      <c r="B26" s="478" t="s">
        <v>208</v>
      </c>
      <c r="C26" s="479" t="s">
        <v>209</v>
      </c>
      <c r="D26" s="818">
        <v>0</v>
      </c>
      <c r="E26" s="818">
        <v>20191757.52</v>
      </c>
      <c r="F26" s="818">
        <v>0</v>
      </c>
      <c r="G26" s="818">
        <v>0</v>
      </c>
      <c r="H26" s="818">
        <v>0</v>
      </c>
      <c r="I26" s="818">
        <v>0</v>
      </c>
      <c r="J26" s="818">
        <v>0</v>
      </c>
      <c r="K26" s="818">
        <v>0</v>
      </c>
      <c r="L26" s="816">
        <f t="shared" si="4"/>
        <v>0</v>
      </c>
      <c r="M26" s="816">
        <f t="shared" si="4"/>
        <v>20191757.52</v>
      </c>
      <c r="N26" s="803">
        <v>0</v>
      </c>
      <c r="O26" s="805">
        <v>0</v>
      </c>
      <c r="P26" s="799">
        <f t="shared" si="5"/>
        <v>0</v>
      </c>
      <c r="Q26" s="801">
        <f t="shared" si="5"/>
        <v>20191757.52</v>
      </c>
    </row>
    <row r="27" spans="2:17">
      <c r="B27" s="478" t="s">
        <v>240</v>
      </c>
      <c r="C27" s="479" t="s">
        <v>241</v>
      </c>
      <c r="D27" s="818">
        <v>0</v>
      </c>
      <c r="E27" s="818">
        <v>25170.84</v>
      </c>
      <c r="F27" s="818">
        <v>0</v>
      </c>
      <c r="G27" s="818">
        <v>0</v>
      </c>
      <c r="H27" s="818">
        <v>-245434.85</v>
      </c>
      <c r="I27" s="818">
        <v>32940.51</v>
      </c>
      <c r="J27" s="818">
        <v>0</v>
      </c>
      <c r="K27" s="818">
        <v>0</v>
      </c>
      <c r="L27" s="816">
        <f t="shared" si="4"/>
        <v>-245434.85</v>
      </c>
      <c r="M27" s="816">
        <f t="shared" si="4"/>
        <v>58111.350000000006</v>
      </c>
      <c r="N27" s="803">
        <v>0</v>
      </c>
      <c r="O27" s="805">
        <v>0</v>
      </c>
      <c r="P27" s="799">
        <f t="shared" si="5"/>
        <v>-245434.85</v>
      </c>
      <c r="Q27" s="801">
        <f t="shared" si="5"/>
        <v>58111.350000000006</v>
      </c>
    </row>
    <row r="28" spans="2:17">
      <c r="B28" s="478" t="s">
        <v>278</v>
      </c>
      <c r="C28" s="479" t="s">
        <v>279</v>
      </c>
      <c r="D28" s="818">
        <v>0</v>
      </c>
      <c r="E28" s="818">
        <v>0</v>
      </c>
      <c r="F28" s="818">
        <v>0</v>
      </c>
      <c r="G28" s="818">
        <v>0</v>
      </c>
      <c r="H28" s="818">
        <v>0</v>
      </c>
      <c r="I28" s="818">
        <v>0</v>
      </c>
      <c r="J28" s="818">
        <v>0</v>
      </c>
      <c r="K28" s="818">
        <v>0</v>
      </c>
      <c r="L28" s="816">
        <f t="shared" si="4"/>
        <v>0</v>
      </c>
      <c r="M28" s="816">
        <f t="shared" si="4"/>
        <v>0</v>
      </c>
      <c r="N28" s="803">
        <v>0</v>
      </c>
      <c r="O28" s="805">
        <v>0</v>
      </c>
      <c r="P28" s="799">
        <f t="shared" si="5"/>
        <v>0</v>
      </c>
      <c r="Q28" s="801">
        <f t="shared" si="5"/>
        <v>0</v>
      </c>
    </row>
    <row r="29" spans="2:17">
      <c r="B29" s="478" t="s">
        <v>301</v>
      </c>
      <c r="C29" s="479" t="s">
        <v>302</v>
      </c>
      <c r="D29" s="818">
        <v>0</v>
      </c>
      <c r="E29" s="818">
        <v>401273.07</v>
      </c>
      <c r="F29" s="818">
        <v>0</v>
      </c>
      <c r="G29" s="818">
        <v>13772.88</v>
      </c>
      <c r="H29" s="818">
        <v>0</v>
      </c>
      <c r="I29" s="818">
        <v>5721.59</v>
      </c>
      <c r="J29" s="818">
        <v>0</v>
      </c>
      <c r="K29" s="818">
        <v>7.49</v>
      </c>
      <c r="L29" s="816">
        <f t="shared" si="4"/>
        <v>0</v>
      </c>
      <c r="M29" s="816">
        <f t="shared" si="4"/>
        <v>420775.03</v>
      </c>
      <c r="N29" s="803">
        <v>0</v>
      </c>
      <c r="O29" s="805">
        <v>0</v>
      </c>
      <c r="P29" s="799">
        <f t="shared" si="5"/>
        <v>0</v>
      </c>
      <c r="Q29" s="801">
        <f t="shared" si="5"/>
        <v>420775.03</v>
      </c>
    </row>
    <row r="30" spans="2:17">
      <c r="B30" s="478" t="s">
        <v>321</v>
      </c>
      <c r="C30" s="479" t="s">
        <v>322</v>
      </c>
      <c r="D30" s="818">
        <v>0</v>
      </c>
      <c r="E30" s="818">
        <v>0</v>
      </c>
      <c r="F30" s="818">
        <v>0</v>
      </c>
      <c r="G30" s="818">
        <v>0</v>
      </c>
      <c r="H30" s="818">
        <v>0</v>
      </c>
      <c r="I30" s="818">
        <v>0</v>
      </c>
      <c r="J30" s="818">
        <v>0</v>
      </c>
      <c r="K30" s="818">
        <v>0</v>
      </c>
      <c r="L30" s="816">
        <f t="shared" si="4"/>
        <v>0</v>
      </c>
      <c r="M30" s="816">
        <f t="shared" si="4"/>
        <v>0</v>
      </c>
      <c r="N30" s="803">
        <v>0</v>
      </c>
      <c r="O30" s="805">
        <v>0</v>
      </c>
      <c r="P30" s="799">
        <f t="shared" si="5"/>
        <v>0</v>
      </c>
      <c r="Q30" s="801">
        <f t="shared" si="5"/>
        <v>0</v>
      </c>
    </row>
    <row r="31" spans="2:17">
      <c r="B31" s="478" t="s">
        <v>345</v>
      </c>
      <c r="C31" s="479" t="s">
        <v>346</v>
      </c>
      <c r="D31" s="818">
        <v>0</v>
      </c>
      <c r="E31" s="818">
        <v>0</v>
      </c>
      <c r="F31" s="818">
        <v>0</v>
      </c>
      <c r="G31" s="818">
        <v>0</v>
      </c>
      <c r="H31" s="818">
        <v>0</v>
      </c>
      <c r="I31" s="818">
        <v>0</v>
      </c>
      <c r="J31" s="818">
        <v>0</v>
      </c>
      <c r="K31" s="818">
        <v>0</v>
      </c>
      <c r="L31" s="816">
        <f t="shared" si="4"/>
        <v>0</v>
      </c>
      <c r="M31" s="816">
        <f t="shared" si="4"/>
        <v>0</v>
      </c>
      <c r="N31" s="803">
        <v>0</v>
      </c>
      <c r="O31" s="805">
        <v>0</v>
      </c>
      <c r="P31" s="799">
        <f t="shared" si="5"/>
        <v>0</v>
      </c>
      <c r="Q31" s="801">
        <f t="shared" si="5"/>
        <v>0</v>
      </c>
    </row>
    <row r="32" spans="2:17">
      <c r="B32" s="478" t="s">
        <v>367</v>
      </c>
      <c r="C32" s="479" t="s">
        <v>368</v>
      </c>
      <c r="D32" s="818">
        <v>0</v>
      </c>
      <c r="E32" s="818">
        <v>0</v>
      </c>
      <c r="F32" s="818">
        <v>0</v>
      </c>
      <c r="G32" s="818">
        <v>0</v>
      </c>
      <c r="H32" s="818">
        <v>0</v>
      </c>
      <c r="I32" s="818">
        <v>0</v>
      </c>
      <c r="J32" s="818">
        <v>0</v>
      </c>
      <c r="K32" s="818">
        <v>0</v>
      </c>
      <c r="L32" s="816">
        <f t="shared" si="4"/>
        <v>0</v>
      </c>
      <c r="M32" s="816">
        <f t="shared" si="4"/>
        <v>0</v>
      </c>
      <c r="N32" s="803">
        <v>0</v>
      </c>
      <c r="O32" s="805">
        <v>0</v>
      </c>
      <c r="P32" s="799">
        <f t="shared" si="5"/>
        <v>0</v>
      </c>
      <c r="Q32" s="801">
        <f t="shared" si="5"/>
        <v>0</v>
      </c>
    </row>
    <row r="33" spans="2:17">
      <c r="B33" s="482"/>
      <c r="C33" s="488"/>
      <c r="D33" s="819"/>
      <c r="E33" s="819"/>
      <c r="F33" s="819"/>
      <c r="G33" s="819"/>
      <c r="H33" s="819"/>
      <c r="I33" s="819"/>
      <c r="J33" s="819"/>
      <c r="K33" s="819"/>
      <c r="L33" s="819"/>
      <c r="M33" s="819"/>
      <c r="N33" s="819"/>
      <c r="O33" s="820"/>
      <c r="P33" s="810"/>
      <c r="Q33" s="811"/>
    </row>
    <row r="34" spans="2:17">
      <c r="B34" s="482"/>
      <c r="C34" s="489"/>
      <c r="D34" s="821"/>
      <c r="E34" s="821"/>
      <c r="F34" s="821"/>
      <c r="G34" s="821"/>
      <c r="H34" s="821"/>
      <c r="I34" s="821"/>
      <c r="J34" s="821"/>
      <c r="K34" s="821"/>
      <c r="L34" s="821"/>
      <c r="M34" s="821"/>
      <c r="N34" s="821"/>
      <c r="O34" s="822"/>
      <c r="P34" s="823"/>
      <c r="Q34" s="824"/>
    </row>
    <row r="35" spans="2:17">
      <c r="B35" s="468" t="s">
        <v>6</v>
      </c>
      <c r="C35" s="469" t="s">
        <v>491</v>
      </c>
      <c r="D35" s="825"/>
      <c r="E35" s="825"/>
      <c r="F35" s="825"/>
      <c r="G35" s="825"/>
      <c r="H35" s="825"/>
      <c r="I35" s="825"/>
      <c r="J35" s="825"/>
      <c r="K35" s="825"/>
      <c r="L35" s="825"/>
      <c r="M35" s="825"/>
      <c r="N35" s="825"/>
      <c r="O35" s="826"/>
      <c r="P35" s="814"/>
      <c r="Q35" s="815"/>
    </row>
    <row r="36" spans="2:17">
      <c r="B36" s="490" t="s">
        <v>10</v>
      </c>
      <c r="C36" s="491" t="s">
        <v>11</v>
      </c>
      <c r="D36" s="827">
        <f>SUM(D37:D44)</f>
        <v>6706531.8499999996</v>
      </c>
      <c r="E36" s="827">
        <f t="shared" ref="E36:Q36" si="6">SUM(E37:E44)</f>
        <v>0</v>
      </c>
      <c r="F36" s="827">
        <f t="shared" si="6"/>
        <v>638120.55000000005</v>
      </c>
      <c r="G36" s="827">
        <f t="shared" si="6"/>
        <v>0</v>
      </c>
      <c r="H36" s="827">
        <f t="shared" si="6"/>
        <v>33617.78</v>
      </c>
      <c r="I36" s="827">
        <f t="shared" si="6"/>
        <v>-34867.67</v>
      </c>
      <c r="J36" s="827">
        <f t="shared" si="6"/>
        <v>48778</v>
      </c>
      <c r="K36" s="827">
        <f t="shared" si="6"/>
        <v>2386.86</v>
      </c>
      <c r="L36" s="827">
        <f t="shared" si="6"/>
        <v>7427048.1799999997</v>
      </c>
      <c r="M36" s="827">
        <f t="shared" si="6"/>
        <v>-32480.809999999998</v>
      </c>
      <c r="N36" s="827">
        <f t="shared" si="6"/>
        <v>0</v>
      </c>
      <c r="O36" s="828">
        <f t="shared" si="6"/>
        <v>0</v>
      </c>
      <c r="P36" s="799">
        <f t="shared" si="6"/>
        <v>7427048.1799999997</v>
      </c>
      <c r="Q36" s="801">
        <f t="shared" si="6"/>
        <v>-32480.809999999998</v>
      </c>
    </row>
    <row r="37" spans="2:17">
      <c r="B37" s="478" t="s">
        <v>14</v>
      </c>
      <c r="C37" s="479" t="s">
        <v>15</v>
      </c>
      <c r="D37" s="818">
        <v>6706531.8499999996</v>
      </c>
      <c r="E37" s="818">
        <v>0</v>
      </c>
      <c r="F37" s="818">
        <v>638120.55000000005</v>
      </c>
      <c r="G37" s="818">
        <v>0</v>
      </c>
      <c r="H37" s="818">
        <v>33617.78</v>
      </c>
      <c r="I37" s="818">
        <v>-34867.67</v>
      </c>
      <c r="J37" s="818">
        <v>48778</v>
      </c>
      <c r="K37" s="818">
        <v>2386.86</v>
      </c>
      <c r="L37" s="816">
        <f t="shared" ref="L37:M44" si="7">D37+F37+H37+J37</f>
        <v>7427048.1799999997</v>
      </c>
      <c r="M37" s="816">
        <f t="shared" si="7"/>
        <v>-32480.809999999998</v>
      </c>
      <c r="N37" s="803">
        <v>0</v>
      </c>
      <c r="O37" s="805">
        <v>0</v>
      </c>
      <c r="P37" s="799">
        <f>L37-N37</f>
        <v>7427048.1799999997</v>
      </c>
      <c r="Q37" s="801">
        <f>M37-O37</f>
        <v>-32480.809999999998</v>
      </c>
    </row>
    <row r="38" spans="2:17">
      <c r="B38" s="478" t="s">
        <v>54</v>
      </c>
      <c r="C38" s="479" t="s">
        <v>55</v>
      </c>
      <c r="D38" s="818">
        <v>0</v>
      </c>
      <c r="E38" s="818">
        <v>0</v>
      </c>
      <c r="F38" s="818">
        <v>0</v>
      </c>
      <c r="G38" s="818">
        <v>0</v>
      </c>
      <c r="H38" s="818">
        <v>0</v>
      </c>
      <c r="I38" s="818">
        <v>0</v>
      </c>
      <c r="J38" s="818">
        <v>0</v>
      </c>
      <c r="K38" s="818">
        <v>0</v>
      </c>
      <c r="L38" s="816">
        <f t="shared" si="7"/>
        <v>0</v>
      </c>
      <c r="M38" s="816">
        <f t="shared" si="7"/>
        <v>0</v>
      </c>
      <c r="N38" s="803">
        <v>0</v>
      </c>
      <c r="O38" s="805">
        <v>0</v>
      </c>
      <c r="P38" s="799">
        <f t="shared" ref="P38:Q44" si="8">L38-N38</f>
        <v>0</v>
      </c>
      <c r="Q38" s="801">
        <f t="shared" si="8"/>
        <v>0</v>
      </c>
    </row>
    <row r="39" spans="2:17">
      <c r="B39" s="478" t="s">
        <v>72</v>
      </c>
      <c r="C39" s="479" t="s">
        <v>73</v>
      </c>
      <c r="D39" s="818">
        <v>0</v>
      </c>
      <c r="E39" s="818">
        <v>0</v>
      </c>
      <c r="F39" s="818">
        <v>0</v>
      </c>
      <c r="G39" s="818">
        <v>0</v>
      </c>
      <c r="H39" s="818">
        <v>0</v>
      </c>
      <c r="I39" s="818">
        <v>0</v>
      </c>
      <c r="J39" s="818">
        <v>0</v>
      </c>
      <c r="K39" s="818">
        <v>0</v>
      </c>
      <c r="L39" s="816">
        <f t="shared" si="7"/>
        <v>0</v>
      </c>
      <c r="M39" s="816">
        <f t="shared" si="7"/>
        <v>0</v>
      </c>
      <c r="N39" s="803">
        <v>0</v>
      </c>
      <c r="O39" s="805">
        <v>0</v>
      </c>
      <c r="P39" s="799">
        <f t="shared" si="8"/>
        <v>0</v>
      </c>
      <c r="Q39" s="801">
        <f t="shared" si="8"/>
        <v>0</v>
      </c>
    </row>
    <row r="40" spans="2:17">
      <c r="B40" s="478" t="s">
        <v>88</v>
      </c>
      <c r="C40" s="479" t="s">
        <v>492</v>
      </c>
      <c r="D40" s="818">
        <v>0</v>
      </c>
      <c r="E40" s="818">
        <v>0</v>
      </c>
      <c r="F40" s="818">
        <v>0</v>
      </c>
      <c r="G40" s="818">
        <v>0</v>
      </c>
      <c r="H40" s="818">
        <v>0</v>
      </c>
      <c r="I40" s="818">
        <v>0</v>
      </c>
      <c r="J40" s="818">
        <v>0</v>
      </c>
      <c r="K40" s="818">
        <v>0</v>
      </c>
      <c r="L40" s="816">
        <f t="shared" si="7"/>
        <v>0</v>
      </c>
      <c r="M40" s="816">
        <f t="shared" si="7"/>
        <v>0</v>
      </c>
      <c r="N40" s="803">
        <v>0</v>
      </c>
      <c r="O40" s="805">
        <v>0</v>
      </c>
      <c r="P40" s="799">
        <f t="shared" si="8"/>
        <v>0</v>
      </c>
      <c r="Q40" s="801">
        <f t="shared" si="8"/>
        <v>0</v>
      </c>
    </row>
    <row r="41" spans="2:17">
      <c r="B41" s="478" t="s">
        <v>100</v>
      </c>
      <c r="C41" s="479" t="s">
        <v>101</v>
      </c>
      <c r="D41" s="818">
        <v>0</v>
      </c>
      <c r="E41" s="818">
        <v>0</v>
      </c>
      <c r="F41" s="818">
        <v>0</v>
      </c>
      <c r="G41" s="818">
        <v>0</v>
      </c>
      <c r="H41" s="818">
        <v>0</v>
      </c>
      <c r="I41" s="818">
        <v>0</v>
      </c>
      <c r="J41" s="818">
        <v>0</v>
      </c>
      <c r="K41" s="818">
        <v>0</v>
      </c>
      <c r="L41" s="816">
        <f t="shared" si="7"/>
        <v>0</v>
      </c>
      <c r="M41" s="816">
        <f t="shared" si="7"/>
        <v>0</v>
      </c>
      <c r="N41" s="803">
        <v>0</v>
      </c>
      <c r="O41" s="805">
        <v>0</v>
      </c>
      <c r="P41" s="799">
        <f t="shared" si="8"/>
        <v>0</v>
      </c>
      <c r="Q41" s="801">
        <f t="shared" si="8"/>
        <v>0</v>
      </c>
    </row>
    <row r="42" spans="2:17">
      <c r="B42" s="480" t="s">
        <v>118</v>
      </c>
      <c r="C42" s="479" t="s">
        <v>566</v>
      </c>
      <c r="D42" s="818">
        <v>0</v>
      </c>
      <c r="E42" s="818">
        <v>0</v>
      </c>
      <c r="F42" s="818">
        <v>0</v>
      </c>
      <c r="G42" s="818">
        <v>0</v>
      </c>
      <c r="H42" s="818">
        <v>0</v>
      </c>
      <c r="I42" s="818">
        <v>0</v>
      </c>
      <c r="J42" s="818">
        <v>0</v>
      </c>
      <c r="K42" s="818">
        <v>0</v>
      </c>
      <c r="L42" s="816">
        <f t="shared" si="7"/>
        <v>0</v>
      </c>
      <c r="M42" s="816">
        <f t="shared" si="7"/>
        <v>0</v>
      </c>
      <c r="N42" s="803">
        <v>0</v>
      </c>
      <c r="O42" s="805">
        <v>0</v>
      </c>
      <c r="P42" s="799">
        <f t="shared" si="8"/>
        <v>0</v>
      </c>
      <c r="Q42" s="801">
        <f t="shared" si="8"/>
        <v>0</v>
      </c>
    </row>
    <row r="43" spans="2:17">
      <c r="B43" s="480" t="s">
        <v>142</v>
      </c>
      <c r="C43" s="479" t="s">
        <v>143</v>
      </c>
      <c r="D43" s="818">
        <v>0</v>
      </c>
      <c r="E43" s="818">
        <v>0</v>
      </c>
      <c r="F43" s="818">
        <v>0</v>
      </c>
      <c r="G43" s="818">
        <v>0</v>
      </c>
      <c r="H43" s="818">
        <v>0</v>
      </c>
      <c r="I43" s="818">
        <v>0</v>
      </c>
      <c r="J43" s="818">
        <v>0</v>
      </c>
      <c r="K43" s="818">
        <v>0</v>
      </c>
      <c r="L43" s="816">
        <f t="shared" si="7"/>
        <v>0</v>
      </c>
      <c r="M43" s="816">
        <f t="shared" si="7"/>
        <v>0</v>
      </c>
      <c r="N43" s="803">
        <v>0</v>
      </c>
      <c r="O43" s="805">
        <v>0</v>
      </c>
      <c r="P43" s="799">
        <f t="shared" si="8"/>
        <v>0</v>
      </c>
      <c r="Q43" s="801">
        <f t="shared" si="8"/>
        <v>0</v>
      </c>
    </row>
    <row r="44" spans="2:17">
      <c r="B44" s="480" t="s">
        <v>158</v>
      </c>
      <c r="C44" s="479" t="s">
        <v>159</v>
      </c>
      <c r="D44" s="818">
        <v>0</v>
      </c>
      <c r="E44" s="818">
        <v>0</v>
      </c>
      <c r="F44" s="818">
        <v>0</v>
      </c>
      <c r="G44" s="818">
        <v>0</v>
      </c>
      <c r="H44" s="818">
        <v>0</v>
      </c>
      <c r="I44" s="818">
        <v>0</v>
      </c>
      <c r="J44" s="818">
        <v>0</v>
      </c>
      <c r="K44" s="818">
        <v>0</v>
      </c>
      <c r="L44" s="816">
        <f t="shared" si="7"/>
        <v>0</v>
      </c>
      <c r="M44" s="816">
        <f t="shared" si="7"/>
        <v>0</v>
      </c>
      <c r="N44" s="803">
        <v>0</v>
      </c>
      <c r="O44" s="805">
        <v>0</v>
      </c>
      <c r="P44" s="799">
        <f t="shared" si="8"/>
        <v>0</v>
      </c>
      <c r="Q44" s="801">
        <f t="shared" si="8"/>
        <v>0</v>
      </c>
    </row>
    <row r="45" spans="2:17">
      <c r="B45" s="484"/>
      <c r="C45" s="492"/>
      <c r="D45" s="819"/>
      <c r="E45" s="819"/>
      <c r="F45" s="819"/>
      <c r="G45" s="819"/>
      <c r="H45" s="819"/>
      <c r="I45" s="819"/>
      <c r="J45" s="819"/>
      <c r="K45" s="819"/>
      <c r="L45" s="819"/>
      <c r="M45" s="819"/>
      <c r="N45" s="819"/>
      <c r="O45" s="820"/>
      <c r="P45" s="810"/>
      <c r="Q45" s="811"/>
    </row>
    <row r="46" spans="2:17">
      <c r="B46" s="482"/>
      <c r="C46" s="493"/>
      <c r="D46" s="825"/>
      <c r="E46" s="825"/>
      <c r="F46" s="825"/>
      <c r="G46" s="825"/>
      <c r="H46" s="825"/>
      <c r="I46" s="825"/>
      <c r="J46" s="825"/>
      <c r="K46" s="825"/>
      <c r="L46" s="825"/>
      <c r="M46" s="825"/>
      <c r="N46" s="825"/>
      <c r="O46" s="826"/>
      <c r="P46" s="814"/>
      <c r="Q46" s="815"/>
    </row>
    <row r="47" spans="2:17">
      <c r="B47" s="490" t="s">
        <v>178</v>
      </c>
      <c r="C47" s="491" t="s">
        <v>179</v>
      </c>
      <c r="D47" s="827">
        <f>SUM(D48:D53)</f>
        <v>0</v>
      </c>
      <c r="E47" s="827">
        <f t="shared" ref="E47:Q47" si="9">SUM(E48:E53)</f>
        <v>0</v>
      </c>
      <c r="F47" s="827">
        <f t="shared" si="9"/>
        <v>0</v>
      </c>
      <c r="G47" s="827">
        <f t="shared" si="9"/>
        <v>0</v>
      </c>
      <c r="H47" s="827">
        <f t="shared" si="9"/>
        <v>0</v>
      </c>
      <c r="I47" s="827">
        <f t="shared" si="9"/>
        <v>0</v>
      </c>
      <c r="J47" s="827">
        <f t="shared" si="9"/>
        <v>0</v>
      </c>
      <c r="K47" s="827">
        <f t="shared" si="9"/>
        <v>0</v>
      </c>
      <c r="L47" s="827">
        <f t="shared" si="9"/>
        <v>0</v>
      </c>
      <c r="M47" s="827">
        <f t="shared" si="9"/>
        <v>0</v>
      </c>
      <c r="N47" s="827">
        <f t="shared" si="9"/>
        <v>0</v>
      </c>
      <c r="O47" s="828">
        <f t="shared" si="9"/>
        <v>0</v>
      </c>
      <c r="P47" s="799">
        <f t="shared" si="9"/>
        <v>0</v>
      </c>
      <c r="Q47" s="801">
        <f t="shared" si="9"/>
        <v>0</v>
      </c>
    </row>
    <row r="48" spans="2:17">
      <c r="B48" s="478" t="s">
        <v>182</v>
      </c>
      <c r="C48" s="479" t="s">
        <v>183</v>
      </c>
      <c r="D48" s="818">
        <v>0</v>
      </c>
      <c r="E48" s="818">
        <v>0</v>
      </c>
      <c r="F48" s="818">
        <v>0</v>
      </c>
      <c r="G48" s="818">
        <v>0</v>
      </c>
      <c r="H48" s="818">
        <v>0</v>
      </c>
      <c r="I48" s="818">
        <v>0</v>
      </c>
      <c r="J48" s="818">
        <v>0</v>
      </c>
      <c r="K48" s="818">
        <v>0</v>
      </c>
      <c r="L48" s="816">
        <f t="shared" ref="L48:M53" si="10">D48+F48+H48+J48</f>
        <v>0</v>
      </c>
      <c r="M48" s="816">
        <f t="shared" si="10"/>
        <v>0</v>
      </c>
      <c r="N48" s="803">
        <v>0</v>
      </c>
      <c r="O48" s="805">
        <v>0</v>
      </c>
      <c r="P48" s="799">
        <f t="shared" ref="P48:Q53" si="11">L48-N48</f>
        <v>0</v>
      </c>
      <c r="Q48" s="801">
        <f t="shared" si="11"/>
        <v>0</v>
      </c>
    </row>
    <row r="49" spans="2:17">
      <c r="B49" s="478" t="s">
        <v>194</v>
      </c>
      <c r="C49" s="479" t="s">
        <v>195</v>
      </c>
      <c r="D49" s="818">
        <v>0</v>
      </c>
      <c r="E49" s="818">
        <v>0</v>
      </c>
      <c r="F49" s="818">
        <v>0</v>
      </c>
      <c r="G49" s="818">
        <v>0</v>
      </c>
      <c r="H49" s="818">
        <v>0</v>
      </c>
      <c r="I49" s="818">
        <v>0</v>
      </c>
      <c r="J49" s="818">
        <v>0</v>
      </c>
      <c r="K49" s="818">
        <v>0</v>
      </c>
      <c r="L49" s="816">
        <f t="shared" si="10"/>
        <v>0</v>
      </c>
      <c r="M49" s="816">
        <f t="shared" si="10"/>
        <v>0</v>
      </c>
      <c r="N49" s="803">
        <v>0</v>
      </c>
      <c r="O49" s="805">
        <v>0</v>
      </c>
      <c r="P49" s="799">
        <f t="shared" si="11"/>
        <v>0</v>
      </c>
      <c r="Q49" s="801">
        <f t="shared" si="11"/>
        <v>0</v>
      </c>
    </row>
    <row r="50" spans="2:17">
      <c r="B50" s="478" t="s">
        <v>210</v>
      </c>
      <c r="C50" s="479" t="s">
        <v>211</v>
      </c>
      <c r="D50" s="818">
        <v>0</v>
      </c>
      <c r="E50" s="818">
        <v>0</v>
      </c>
      <c r="F50" s="818">
        <v>0</v>
      </c>
      <c r="G50" s="818">
        <v>0</v>
      </c>
      <c r="H50" s="818">
        <v>0</v>
      </c>
      <c r="I50" s="818">
        <v>0</v>
      </c>
      <c r="J50" s="818">
        <v>0</v>
      </c>
      <c r="K50" s="818">
        <v>0</v>
      </c>
      <c r="L50" s="816">
        <f t="shared" si="10"/>
        <v>0</v>
      </c>
      <c r="M50" s="816">
        <f t="shared" si="10"/>
        <v>0</v>
      </c>
      <c r="N50" s="803">
        <v>0</v>
      </c>
      <c r="O50" s="805">
        <v>0</v>
      </c>
      <c r="P50" s="799">
        <f t="shared" si="11"/>
        <v>0</v>
      </c>
      <c r="Q50" s="801">
        <f t="shared" si="11"/>
        <v>0</v>
      </c>
    </row>
    <row r="51" spans="2:17">
      <c r="B51" s="478" t="s">
        <v>236</v>
      </c>
      <c r="C51" s="479" t="s">
        <v>237</v>
      </c>
      <c r="D51" s="818">
        <v>0</v>
      </c>
      <c r="E51" s="818">
        <v>0</v>
      </c>
      <c r="F51" s="818">
        <v>0</v>
      </c>
      <c r="G51" s="818">
        <v>0</v>
      </c>
      <c r="H51" s="818">
        <v>0</v>
      </c>
      <c r="I51" s="818">
        <v>0</v>
      </c>
      <c r="J51" s="818">
        <v>0</v>
      </c>
      <c r="K51" s="818">
        <v>0</v>
      </c>
      <c r="L51" s="816">
        <f t="shared" si="10"/>
        <v>0</v>
      </c>
      <c r="M51" s="816">
        <f t="shared" si="10"/>
        <v>0</v>
      </c>
      <c r="N51" s="803">
        <v>0</v>
      </c>
      <c r="O51" s="805">
        <v>0</v>
      </c>
      <c r="P51" s="799">
        <f t="shared" si="11"/>
        <v>0</v>
      </c>
      <c r="Q51" s="801">
        <f t="shared" si="11"/>
        <v>0</v>
      </c>
    </row>
    <row r="52" spans="2:17">
      <c r="B52" s="478" t="s">
        <v>252</v>
      </c>
      <c r="C52" s="479" t="s">
        <v>494</v>
      </c>
      <c r="D52" s="818">
        <v>0</v>
      </c>
      <c r="E52" s="818">
        <v>0</v>
      </c>
      <c r="F52" s="818">
        <v>0</v>
      </c>
      <c r="G52" s="818">
        <v>0</v>
      </c>
      <c r="H52" s="818">
        <v>0</v>
      </c>
      <c r="I52" s="818">
        <v>0</v>
      </c>
      <c r="J52" s="818">
        <v>0</v>
      </c>
      <c r="K52" s="818">
        <v>0</v>
      </c>
      <c r="L52" s="816">
        <f t="shared" si="10"/>
        <v>0</v>
      </c>
      <c r="M52" s="816">
        <f t="shared" si="10"/>
        <v>0</v>
      </c>
      <c r="N52" s="803">
        <v>0</v>
      </c>
      <c r="O52" s="805">
        <v>0</v>
      </c>
      <c r="P52" s="799">
        <f t="shared" si="11"/>
        <v>0</v>
      </c>
      <c r="Q52" s="801">
        <f t="shared" si="11"/>
        <v>0</v>
      </c>
    </row>
    <row r="53" spans="2:17">
      <c r="B53" s="478" t="s">
        <v>280</v>
      </c>
      <c r="C53" s="479" t="s">
        <v>281</v>
      </c>
      <c r="D53" s="818">
        <v>0</v>
      </c>
      <c r="E53" s="818">
        <v>0</v>
      </c>
      <c r="F53" s="818">
        <v>0</v>
      </c>
      <c r="G53" s="818">
        <v>0</v>
      </c>
      <c r="H53" s="818">
        <v>0</v>
      </c>
      <c r="I53" s="818">
        <v>0</v>
      </c>
      <c r="J53" s="818">
        <v>0</v>
      </c>
      <c r="K53" s="818">
        <v>0</v>
      </c>
      <c r="L53" s="816">
        <f t="shared" si="10"/>
        <v>0</v>
      </c>
      <c r="M53" s="816">
        <f t="shared" si="10"/>
        <v>0</v>
      </c>
      <c r="N53" s="803">
        <v>0</v>
      </c>
      <c r="O53" s="805">
        <v>0</v>
      </c>
      <c r="P53" s="799">
        <f t="shared" si="11"/>
        <v>0</v>
      </c>
      <c r="Q53" s="801">
        <f t="shared" si="11"/>
        <v>0</v>
      </c>
    </row>
    <row r="54" spans="2:17">
      <c r="B54" s="494"/>
      <c r="C54" s="488"/>
      <c r="D54" s="819"/>
      <c r="E54" s="819"/>
      <c r="F54" s="819"/>
      <c r="G54" s="819"/>
      <c r="H54" s="819"/>
      <c r="I54" s="819"/>
      <c r="J54" s="819"/>
      <c r="K54" s="819"/>
      <c r="L54" s="819"/>
      <c r="M54" s="819"/>
      <c r="N54" s="819"/>
      <c r="O54" s="820"/>
      <c r="P54" s="810"/>
      <c r="Q54" s="811"/>
    </row>
    <row r="55" spans="2:17">
      <c r="B55" s="495"/>
      <c r="C55" s="496"/>
      <c r="D55" s="821"/>
      <c r="E55" s="821"/>
      <c r="F55" s="821"/>
      <c r="G55" s="821"/>
      <c r="H55" s="821"/>
      <c r="I55" s="821"/>
      <c r="J55" s="821"/>
      <c r="K55" s="821"/>
      <c r="L55" s="821"/>
      <c r="M55" s="821"/>
      <c r="N55" s="821"/>
      <c r="O55" s="822"/>
      <c r="P55" s="823"/>
      <c r="Q55" s="824"/>
    </row>
    <row r="56" spans="2:17">
      <c r="B56" s="468" t="s">
        <v>308</v>
      </c>
      <c r="C56" s="469" t="s">
        <v>495</v>
      </c>
      <c r="D56" s="825"/>
      <c r="E56" s="825"/>
      <c r="F56" s="825"/>
      <c r="G56" s="825"/>
      <c r="H56" s="825"/>
      <c r="I56" s="825"/>
      <c r="J56" s="825"/>
      <c r="K56" s="825"/>
      <c r="L56" s="825"/>
      <c r="M56" s="825"/>
      <c r="N56" s="825"/>
      <c r="O56" s="826"/>
      <c r="P56" s="814"/>
      <c r="Q56" s="815"/>
    </row>
    <row r="57" spans="2:17">
      <c r="B57" s="490" t="s">
        <v>312</v>
      </c>
      <c r="C57" s="491" t="s">
        <v>496</v>
      </c>
      <c r="D57" s="827">
        <f>SUM(D58:D60)</f>
        <v>0</v>
      </c>
      <c r="E57" s="827">
        <f t="shared" ref="E57:Q57" si="12">SUM(E58:E60)</f>
        <v>0</v>
      </c>
      <c r="F57" s="827">
        <f t="shared" si="12"/>
        <v>0</v>
      </c>
      <c r="G57" s="827">
        <f t="shared" si="12"/>
        <v>0</v>
      </c>
      <c r="H57" s="827">
        <f t="shared" si="12"/>
        <v>0</v>
      </c>
      <c r="I57" s="827">
        <f t="shared" si="12"/>
        <v>0</v>
      </c>
      <c r="J57" s="827">
        <f t="shared" si="12"/>
        <v>0</v>
      </c>
      <c r="K57" s="827">
        <f t="shared" si="12"/>
        <v>0</v>
      </c>
      <c r="L57" s="827">
        <f t="shared" si="12"/>
        <v>0</v>
      </c>
      <c r="M57" s="827">
        <f t="shared" si="12"/>
        <v>0</v>
      </c>
      <c r="N57" s="827">
        <f t="shared" si="12"/>
        <v>0</v>
      </c>
      <c r="O57" s="828">
        <f t="shared" si="12"/>
        <v>0</v>
      </c>
      <c r="P57" s="799">
        <f t="shared" si="12"/>
        <v>0</v>
      </c>
      <c r="Q57" s="801">
        <f t="shared" si="12"/>
        <v>0</v>
      </c>
    </row>
    <row r="58" spans="2:17">
      <c r="B58" s="497" t="s">
        <v>316</v>
      </c>
      <c r="C58" s="479" t="s">
        <v>317</v>
      </c>
      <c r="D58" s="818">
        <v>0</v>
      </c>
      <c r="E58" s="818">
        <v>0</v>
      </c>
      <c r="F58" s="818">
        <v>0</v>
      </c>
      <c r="G58" s="818">
        <v>0</v>
      </c>
      <c r="H58" s="818">
        <v>0</v>
      </c>
      <c r="I58" s="818">
        <v>0</v>
      </c>
      <c r="J58" s="818"/>
      <c r="K58" s="818"/>
      <c r="L58" s="816">
        <f t="shared" ref="L58:M60" si="13">D58+F58+H58+J58</f>
        <v>0</v>
      </c>
      <c r="M58" s="816">
        <f t="shared" si="13"/>
        <v>0</v>
      </c>
      <c r="N58" s="803">
        <v>0</v>
      </c>
      <c r="O58" s="805">
        <v>0</v>
      </c>
      <c r="P58" s="799">
        <f t="shared" ref="P58:Q60" si="14">L58-N58</f>
        <v>0</v>
      </c>
      <c r="Q58" s="801">
        <f t="shared" si="14"/>
        <v>0</v>
      </c>
    </row>
    <row r="59" spans="2:17">
      <c r="B59" s="497" t="s">
        <v>323</v>
      </c>
      <c r="C59" s="479" t="s">
        <v>324</v>
      </c>
      <c r="D59" s="818">
        <v>0</v>
      </c>
      <c r="E59" s="818">
        <v>0</v>
      </c>
      <c r="F59" s="818">
        <v>0</v>
      </c>
      <c r="G59" s="818">
        <v>0</v>
      </c>
      <c r="H59" s="818">
        <v>0</v>
      </c>
      <c r="I59" s="818">
        <v>0</v>
      </c>
      <c r="J59" s="818"/>
      <c r="K59" s="818"/>
      <c r="L59" s="816">
        <f t="shared" si="13"/>
        <v>0</v>
      </c>
      <c r="M59" s="816">
        <f t="shared" si="13"/>
        <v>0</v>
      </c>
      <c r="N59" s="803">
        <v>0</v>
      </c>
      <c r="O59" s="805">
        <v>0</v>
      </c>
      <c r="P59" s="799">
        <f t="shared" si="14"/>
        <v>0</v>
      </c>
      <c r="Q59" s="801">
        <f t="shared" si="14"/>
        <v>0</v>
      </c>
    </row>
    <row r="60" spans="2:17">
      <c r="B60" s="497" t="s">
        <v>332</v>
      </c>
      <c r="C60" s="479" t="s">
        <v>497</v>
      </c>
      <c r="D60" s="818">
        <v>0</v>
      </c>
      <c r="E60" s="818">
        <v>0</v>
      </c>
      <c r="F60" s="818">
        <v>0</v>
      </c>
      <c r="G60" s="818">
        <v>0</v>
      </c>
      <c r="H60" s="818">
        <v>0</v>
      </c>
      <c r="I60" s="818">
        <v>0</v>
      </c>
      <c r="J60" s="818"/>
      <c r="K60" s="818"/>
      <c r="L60" s="816">
        <f t="shared" si="13"/>
        <v>0</v>
      </c>
      <c r="M60" s="816">
        <f t="shared" si="13"/>
        <v>0</v>
      </c>
      <c r="N60" s="803">
        <v>0</v>
      </c>
      <c r="O60" s="805">
        <v>0</v>
      </c>
      <c r="P60" s="799">
        <f t="shared" si="14"/>
        <v>0</v>
      </c>
      <c r="Q60" s="801">
        <f t="shared" si="14"/>
        <v>0</v>
      </c>
    </row>
    <row r="61" spans="2:17">
      <c r="B61" s="498" t="s">
        <v>341</v>
      </c>
      <c r="C61" s="499" t="s">
        <v>498</v>
      </c>
      <c r="D61" s="816">
        <f>SUM(D62:D66)</f>
        <v>19302.79</v>
      </c>
      <c r="E61" s="816">
        <f t="shared" ref="E61:Q61" si="15">SUM(E62:E66)</f>
        <v>6309763.46</v>
      </c>
      <c r="F61" s="816">
        <f t="shared" si="15"/>
        <v>0</v>
      </c>
      <c r="G61" s="816">
        <f t="shared" si="15"/>
        <v>686838.76</v>
      </c>
      <c r="H61" s="816">
        <f t="shared" si="15"/>
        <v>135041.84</v>
      </c>
      <c r="I61" s="816">
        <f t="shared" si="15"/>
        <v>-550854.67000000004</v>
      </c>
      <c r="J61" s="816">
        <f t="shared" si="15"/>
        <v>0</v>
      </c>
      <c r="K61" s="816">
        <f t="shared" si="15"/>
        <v>53275.75</v>
      </c>
      <c r="L61" s="816">
        <f t="shared" si="15"/>
        <v>154344.63</v>
      </c>
      <c r="M61" s="816">
        <f t="shared" si="15"/>
        <v>6499023.2999999998</v>
      </c>
      <c r="N61" s="816">
        <f t="shared" si="15"/>
        <v>0</v>
      </c>
      <c r="O61" s="817">
        <f t="shared" si="15"/>
        <v>0</v>
      </c>
      <c r="P61" s="799">
        <f t="shared" si="15"/>
        <v>154344.63</v>
      </c>
      <c r="Q61" s="801">
        <f t="shared" si="15"/>
        <v>6499023.2999999998</v>
      </c>
    </row>
    <row r="62" spans="2:17">
      <c r="B62" s="497" t="s">
        <v>343</v>
      </c>
      <c r="C62" s="479" t="s">
        <v>344</v>
      </c>
      <c r="D62" s="818">
        <v>0</v>
      </c>
      <c r="E62" s="818">
        <v>6309763.46</v>
      </c>
      <c r="F62" s="818">
        <v>0</v>
      </c>
      <c r="G62" s="818">
        <v>686838.76</v>
      </c>
      <c r="H62" s="818">
        <v>0</v>
      </c>
      <c r="I62" s="818">
        <v>-550854.67000000004</v>
      </c>
      <c r="J62" s="818">
        <v>0</v>
      </c>
      <c r="K62" s="818">
        <v>53275.75</v>
      </c>
      <c r="L62" s="816">
        <f t="shared" ref="L62:M66" si="16">D62+F62+H62+J62</f>
        <v>0</v>
      </c>
      <c r="M62" s="816">
        <f t="shared" si="16"/>
        <v>6499023.2999999998</v>
      </c>
      <c r="N62" s="803">
        <v>0</v>
      </c>
      <c r="O62" s="805">
        <v>0</v>
      </c>
      <c r="P62" s="799">
        <f t="shared" ref="P62:Q66" si="17">L62-N62</f>
        <v>0</v>
      </c>
      <c r="Q62" s="801">
        <f t="shared" si="17"/>
        <v>6499023.2999999998</v>
      </c>
    </row>
    <row r="63" spans="2:17">
      <c r="B63" s="497" t="s">
        <v>350</v>
      </c>
      <c r="C63" s="479" t="s">
        <v>351</v>
      </c>
      <c r="D63" s="818">
        <v>19302.79</v>
      </c>
      <c r="E63" s="818">
        <v>0</v>
      </c>
      <c r="F63" s="818">
        <v>0</v>
      </c>
      <c r="G63" s="818">
        <v>0</v>
      </c>
      <c r="H63" s="818">
        <v>135041.84</v>
      </c>
      <c r="I63" s="818">
        <v>0</v>
      </c>
      <c r="J63" s="818">
        <v>0</v>
      </c>
      <c r="K63" s="818">
        <v>0</v>
      </c>
      <c r="L63" s="816">
        <f t="shared" si="16"/>
        <v>154344.63</v>
      </c>
      <c r="M63" s="816">
        <f t="shared" si="16"/>
        <v>0</v>
      </c>
      <c r="N63" s="803">
        <v>0</v>
      </c>
      <c r="O63" s="805">
        <v>0</v>
      </c>
      <c r="P63" s="799">
        <f t="shared" si="17"/>
        <v>154344.63</v>
      </c>
      <c r="Q63" s="801">
        <f t="shared" si="17"/>
        <v>0</v>
      </c>
    </row>
    <row r="64" spans="2:17">
      <c r="B64" s="497" t="s">
        <v>359</v>
      </c>
      <c r="C64" s="479" t="s">
        <v>480</v>
      </c>
      <c r="D64" s="818">
        <v>0</v>
      </c>
      <c r="E64" s="818">
        <v>0</v>
      </c>
      <c r="F64" s="818">
        <v>0</v>
      </c>
      <c r="G64" s="818">
        <v>0</v>
      </c>
      <c r="H64" s="818">
        <v>0</v>
      </c>
      <c r="I64" s="818">
        <v>0</v>
      </c>
      <c r="J64" s="818">
        <v>0</v>
      </c>
      <c r="K64" s="818">
        <v>0</v>
      </c>
      <c r="L64" s="816">
        <f t="shared" si="16"/>
        <v>0</v>
      </c>
      <c r="M64" s="816">
        <f t="shared" si="16"/>
        <v>0</v>
      </c>
      <c r="N64" s="803">
        <v>0</v>
      </c>
      <c r="O64" s="805">
        <v>0</v>
      </c>
      <c r="P64" s="799">
        <f t="shared" si="17"/>
        <v>0</v>
      </c>
      <c r="Q64" s="801">
        <f t="shared" si="17"/>
        <v>0</v>
      </c>
    </row>
    <row r="65" spans="2:21">
      <c r="B65" s="497" t="s">
        <v>379</v>
      </c>
      <c r="C65" s="479" t="s">
        <v>499</v>
      </c>
      <c r="D65" s="818">
        <v>0</v>
      </c>
      <c r="E65" s="818">
        <v>0</v>
      </c>
      <c r="F65" s="818">
        <v>0</v>
      </c>
      <c r="G65" s="818">
        <v>0</v>
      </c>
      <c r="H65" s="818">
        <v>0</v>
      </c>
      <c r="I65" s="818">
        <v>0</v>
      </c>
      <c r="J65" s="818">
        <v>0</v>
      </c>
      <c r="K65" s="818">
        <v>0</v>
      </c>
      <c r="L65" s="816">
        <f t="shared" si="16"/>
        <v>0</v>
      </c>
      <c r="M65" s="816">
        <f t="shared" si="16"/>
        <v>0</v>
      </c>
      <c r="N65" s="803">
        <v>0</v>
      </c>
      <c r="O65" s="805">
        <v>0</v>
      </c>
      <c r="P65" s="799">
        <f t="shared" si="17"/>
        <v>0</v>
      </c>
      <c r="Q65" s="801">
        <f t="shared" si="17"/>
        <v>0</v>
      </c>
    </row>
    <row r="66" spans="2:21">
      <c r="B66" s="497" t="s">
        <v>388</v>
      </c>
      <c r="C66" s="479" t="s">
        <v>389</v>
      </c>
      <c r="D66" s="818">
        <v>0</v>
      </c>
      <c r="E66" s="818">
        <v>0</v>
      </c>
      <c r="F66" s="818">
        <v>0</v>
      </c>
      <c r="G66" s="818">
        <v>0</v>
      </c>
      <c r="H66" s="818">
        <v>0</v>
      </c>
      <c r="I66" s="818">
        <v>0</v>
      </c>
      <c r="J66" s="818">
        <v>0</v>
      </c>
      <c r="K66" s="818">
        <v>0</v>
      </c>
      <c r="L66" s="816">
        <f t="shared" si="16"/>
        <v>0</v>
      </c>
      <c r="M66" s="816">
        <f t="shared" si="16"/>
        <v>0</v>
      </c>
      <c r="N66" s="803">
        <v>0</v>
      </c>
      <c r="O66" s="805">
        <v>0</v>
      </c>
      <c r="P66" s="799">
        <f t="shared" si="17"/>
        <v>0</v>
      </c>
      <c r="Q66" s="801">
        <f t="shared" si="17"/>
        <v>0</v>
      </c>
    </row>
    <row r="67" spans="2:21">
      <c r="B67" s="498" t="s">
        <v>394</v>
      </c>
      <c r="C67" s="499" t="s">
        <v>500</v>
      </c>
      <c r="D67" s="816">
        <f>SUM(D68:D69)</f>
        <v>0</v>
      </c>
      <c r="E67" s="816">
        <f t="shared" ref="E67:Q67" si="18">SUM(E68:E69)</f>
        <v>0</v>
      </c>
      <c r="F67" s="816">
        <f t="shared" si="18"/>
        <v>0</v>
      </c>
      <c r="G67" s="816">
        <f t="shared" si="18"/>
        <v>0</v>
      </c>
      <c r="H67" s="816">
        <f t="shared" si="18"/>
        <v>0</v>
      </c>
      <c r="I67" s="816">
        <f t="shared" si="18"/>
        <v>0</v>
      </c>
      <c r="J67" s="816">
        <f t="shared" si="18"/>
        <v>0</v>
      </c>
      <c r="K67" s="816">
        <f t="shared" si="18"/>
        <v>0</v>
      </c>
      <c r="L67" s="816">
        <f t="shared" si="18"/>
        <v>0</v>
      </c>
      <c r="M67" s="816">
        <f t="shared" si="18"/>
        <v>0</v>
      </c>
      <c r="N67" s="816">
        <f t="shared" si="18"/>
        <v>0</v>
      </c>
      <c r="O67" s="817">
        <f t="shared" si="18"/>
        <v>0</v>
      </c>
      <c r="P67" s="799">
        <f t="shared" si="18"/>
        <v>0</v>
      </c>
      <c r="Q67" s="801">
        <f t="shared" si="18"/>
        <v>0</v>
      </c>
    </row>
    <row r="68" spans="2:21">
      <c r="B68" s="497" t="s">
        <v>396</v>
      </c>
      <c r="C68" s="479" t="s">
        <v>397</v>
      </c>
      <c r="D68" s="818">
        <v>0</v>
      </c>
      <c r="E68" s="818">
        <v>0</v>
      </c>
      <c r="F68" s="818">
        <v>0</v>
      </c>
      <c r="G68" s="818">
        <v>0</v>
      </c>
      <c r="H68" s="818">
        <v>0</v>
      </c>
      <c r="I68" s="818">
        <v>0</v>
      </c>
      <c r="J68" s="818">
        <v>0</v>
      </c>
      <c r="K68" s="818">
        <v>0</v>
      </c>
      <c r="L68" s="816">
        <f t="shared" ref="L68:M69" si="19">D68+F68+H68+J68</f>
        <v>0</v>
      </c>
      <c r="M68" s="816">
        <f t="shared" si="19"/>
        <v>0</v>
      </c>
      <c r="N68" s="803">
        <v>0</v>
      </c>
      <c r="O68" s="805">
        <v>0</v>
      </c>
      <c r="P68" s="799">
        <f t="shared" ref="P68:Q69" si="20">L68-N68</f>
        <v>0</v>
      </c>
      <c r="Q68" s="801">
        <f t="shared" si="20"/>
        <v>0</v>
      </c>
    </row>
    <row r="69" spans="2:21">
      <c r="B69" s="497" t="s">
        <v>399</v>
      </c>
      <c r="C69" s="479" t="s">
        <v>400</v>
      </c>
      <c r="D69" s="818">
        <v>0</v>
      </c>
      <c r="E69" s="818">
        <v>0</v>
      </c>
      <c r="F69" s="818">
        <v>0</v>
      </c>
      <c r="G69" s="818">
        <v>0</v>
      </c>
      <c r="H69" s="818">
        <v>0</v>
      </c>
      <c r="I69" s="818">
        <v>0</v>
      </c>
      <c r="J69" s="818">
        <v>0</v>
      </c>
      <c r="K69" s="818">
        <v>0</v>
      </c>
      <c r="L69" s="816">
        <f t="shared" si="19"/>
        <v>0</v>
      </c>
      <c r="M69" s="816">
        <f t="shared" si="19"/>
        <v>0</v>
      </c>
      <c r="N69" s="803">
        <v>0</v>
      </c>
      <c r="O69" s="805">
        <v>0</v>
      </c>
      <c r="P69" s="799">
        <f t="shared" si="20"/>
        <v>0</v>
      </c>
      <c r="Q69" s="801">
        <f t="shared" si="20"/>
        <v>0</v>
      </c>
    </row>
    <row r="70" spans="2:21">
      <c r="B70" s="482"/>
      <c r="C70" s="496"/>
      <c r="D70" s="819"/>
      <c r="E70" s="819"/>
      <c r="F70" s="819"/>
      <c r="G70" s="819"/>
      <c r="H70" s="819"/>
      <c r="I70" s="819"/>
      <c r="J70" s="819"/>
      <c r="K70" s="819"/>
      <c r="L70" s="819"/>
      <c r="M70" s="819"/>
      <c r="N70" s="819"/>
      <c r="O70" s="820"/>
      <c r="P70" s="810"/>
      <c r="Q70" s="811"/>
    </row>
    <row r="71" spans="2:21" ht="15.75" thickBot="1">
      <c r="B71" s="500"/>
      <c r="C71" s="501"/>
      <c r="D71" s="829"/>
      <c r="E71" s="829"/>
      <c r="F71" s="829"/>
      <c r="G71" s="829"/>
      <c r="H71" s="829"/>
      <c r="I71" s="829"/>
      <c r="J71" s="829"/>
      <c r="K71" s="829"/>
      <c r="L71" s="829"/>
      <c r="M71" s="829"/>
      <c r="N71" s="829"/>
      <c r="O71" s="830"/>
      <c r="P71" s="823"/>
      <c r="Q71" s="824"/>
    </row>
    <row r="72" spans="2:21" ht="16.5" thickTop="1" thickBot="1">
      <c r="B72" s="502"/>
      <c r="C72" s="503" t="s">
        <v>959</v>
      </c>
      <c r="D72" s="831">
        <f t="shared" ref="D72:Q72" si="21">D13+D23+D36+D47+D57+D61+D67</f>
        <v>27745525.490000002</v>
      </c>
      <c r="E72" s="831">
        <f t="shared" si="21"/>
        <v>28548071.629999999</v>
      </c>
      <c r="F72" s="831">
        <f t="shared" si="21"/>
        <v>673482.23999999999</v>
      </c>
      <c r="G72" s="831">
        <f t="shared" si="21"/>
        <v>701028</v>
      </c>
      <c r="H72" s="831">
        <f t="shared" si="21"/>
        <v>-572248.87</v>
      </c>
      <c r="I72" s="831">
        <f t="shared" si="21"/>
        <v>-250433.39000000007</v>
      </c>
      <c r="J72" s="831">
        <f t="shared" si="21"/>
        <v>55696.18</v>
      </c>
      <c r="K72" s="831">
        <f t="shared" si="21"/>
        <v>55711.16</v>
      </c>
      <c r="L72" s="831">
        <f t="shared" si="21"/>
        <v>27902455.039999995</v>
      </c>
      <c r="M72" s="831">
        <f t="shared" si="21"/>
        <v>29054377.400000006</v>
      </c>
      <c r="N72" s="831">
        <f t="shared" si="21"/>
        <v>0</v>
      </c>
      <c r="O72" s="831">
        <f t="shared" si="21"/>
        <v>0</v>
      </c>
      <c r="P72" s="831">
        <f t="shared" si="21"/>
        <v>27902455.039999995</v>
      </c>
      <c r="Q72" s="832">
        <f t="shared" si="21"/>
        <v>29054377.400000006</v>
      </c>
    </row>
    <row r="73" spans="2:21" ht="15.75" thickTop="1">
      <c r="B73" s="61"/>
      <c r="C73" s="876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</row>
    <row r="74" spans="2:21">
      <c r="B74" s="61"/>
      <c r="C74" s="876"/>
      <c r="D74" s="391"/>
      <c r="E74" s="391"/>
      <c r="F74" s="391"/>
      <c r="G74" s="391"/>
      <c r="H74" s="391"/>
      <c r="I74" s="391"/>
      <c r="J74" s="391"/>
      <c r="K74" s="391"/>
      <c r="L74" s="391"/>
      <c r="M74" s="391"/>
      <c r="N74" s="391"/>
      <c r="O74" s="391"/>
      <c r="P74" s="391"/>
      <c r="Q74" s="391"/>
    </row>
    <row r="75" spans="2:21">
      <c r="B75" s="61"/>
      <c r="C75" s="876"/>
      <c r="D75" s="391"/>
      <c r="E75" s="391"/>
      <c r="F75" s="391"/>
      <c r="G75" s="391"/>
      <c r="H75" s="391"/>
      <c r="I75" s="391"/>
      <c r="J75" s="391"/>
      <c r="K75" s="391"/>
      <c r="L75" s="391"/>
      <c r="M75" s="391"/>
      <c r="N75" s="391"/>
      <c r="O75" s="391"/>
      <c r="P75" s="391"/>
      <c r="Q75" s="391"/>
    </row>
    <row r="76" spans="2:21">
      <c r="B76" s="374"/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</row>
    <row r="77" spans="2:21">
      <c r="B77" s="1277"/>
      <c r="C77" s="1277"/>
      <c r="D77" s="1277"/>
      <c r="E77" s="1277"/>
      <c r="F77" s="1277"/>
      <c r="G77" s="1277"/>
      <c r="H77" s="1277"/>
      <c r="I77" s="1277"/>
      <c r="J77" s="1277"/>
      <c r="K77" s="1277"/>
      <c r="L77" s="1277"/>
      <c r="M77" s="1277"/>
      <c r="N77" s="1277"/>
      <c r="O77" s="1277"/>
      <c r="P77" s="1277"/>
      <c r="Q77" s="1277"/>
    </row>
    <row r="78" spans="2:21" customFormat="1">
      <c r="B78" s="104"/>
      <c r="C78" s="1188"/>
      <c r="D78" s="1188"/>
      <c r="E78" s="1188"/>
      <c r="F78" s="1188"/>
      <c r="G78" s="1188"/>
      <c r="H78" s="1188"/>
      <c r="I78" s="1188"/>
      <c r="J78" s="1188"/>
      <c r="K78" s="1188"/>
      <c r="L78" s="1188"/>
      <c r="M78" s="869"/>
      <c r="N78" s="174"/>
      <c r="O78" s="174"/>
      <c r="P78" s="174"/>
      <c r="Q78" s="174"/>
      <c r="R78" s="174"/>
      <c r="S78" s="174"/>
      <c r="T78" s="174"/>
      <c r="U78" s="104"/>
    </row>
    <row r="79" spans="2:21" customFormat="1"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</row>
    <row r="80" spans="2:21" customFormat="1">
      <c r="B80" s="254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</row>
    <row r="81" spans="2:14" customFormat="1"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</row>
  </sheetData>
  <mergeCells count="15">
    <mergeCell ref="B2:Q2"/>
    <mergeCell ref="B3:Q3"/>
    <mergeCell ref="C7:F7"/>
    <mergeCell ref="B8:B9"/>
    <mergeCell ref="C8:C9"/>
    <mergeCell ref="D8:E8"/>
    <mergeCell ref="F8:G8"/>
    <mergeCell ref="H8:I8"/>
    <mergeCell ref="J8:K8"/>
    <mergeCell ref="B5:E5"/>
    <mergeCell ref="C78:L78"/>
    <mergeCell ref="B77:Q77"/>
    <mergeCell ref="L8:M8"/>
    <mergeCell ref="N8:O8"/>
    <mergeCell ref="P8:Q8"/>
  </mergeCells>
  <printOptions horizontalCentered="1"/>
  <pageMargins left="0.9055118110236221" right="0.70866141732283472" top="0.35433070866141736" bottom="0.15748031496062992" header="0.31496062992125984" footer="0.31496062992125984"/>
  <pageSetup paperSize="5" scale="47" orientation="landscape" verticalDpi="597" r:id="rId1"/>
  <ignoredErrors>
    <ignoredError sqref="B12:B7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84"/>
  <sheetViews>
    <sheetView showGridLines="0" zoomScaleNormal="100" workbookViewId="0">
      <selection activeCell="G9" sqref="G9"/>
    </sheetView>
  </sheetViews>
  <sheetFormatPr baseColWidth="10" defaultRowHeight="15"/>
  <cols>
    <col min="1" max="1" width="1.7109375" style="1" customWidth="1"/>
    <col min="2" max="2" width="3.85546875" style="1" customWidth="1"/>
    <col min="3" max="3" width="77.7109375" style="1" customWidth="1"/>
    <col min="4" max="10" width="18.85546875" style="1" customWidth="1"/>
    <col min="11" max="16384" width="11.42578125" style="1"/>
  </cols>
  <sheetData>
    <row r="1" spans="1:10" ht="6" customHeight="1" thickBot="1"/>
    <row r="2" spans="1:10" ht="19.5" customHeight="1" thickTop="1">
      <c r="A2" s="76"/>
      <c r="B2" s="1298" t="s">
        <v>641</v>
      </c>
      <c r="C2" s="1299"/>
      <c r="D2" s="1299"/>
      <c r="E2" s="1299"/>
      <c r="F2" s="1299"/>
      <c r="G2" s="1299"/>
      <c r="H2" s="1299"/>
      <c r="I2" s="1299"/>
      <c r="J2" s="1300"/>
    </row>
    <row r="3" spans="1:10" ht="19.5" customHeight="1">
      <c r="A3" s="76"/>
      <c r="B3" s="1301" t="s">
        <v>567</v>
      </c>
      <c r="C3" s="1302"/>
      <c r="D3" s="1302"/>
      <c r="E3" s="1302"/>
      <c r="F3" s="1302"/>
      <c r="G3" s="1302"/>
      <c r="H3" s="1302"/>
      <c r="I3" s="1302"/>
      <c r="J3" s="1303"/>
    </row>
    <row r="4" spans="1:10" ht="19.5" customHeight="1">
      <c r="A4" s="76"/>
      <c r="B4" s="1246" t="s">
        <v>988</v>
      </c>
      <c r="C4" s="1247"/>
      <c r="D4" s="1247"/>
      <c r="E4" s="1247"/>
      <c r="F4" s="1247"/>
      <c r="G4" s="1247"/>
      <c r="H4" s="1247"/>
      <c r="I4" s="1247"/>
      <c r="J4" s="1248"/>
    </row>
    <row r="5" spans="1:10" ht="19.5" customHeight="1">
      <c r="A5" s="76"/>
      <c r="B5" s="300"/>
      <c r="C5" s="89" t="s">
        <v>1008</v>
      </c>
      <c r="D5" s="188"/>
      <c r="E5" s="89"/>
      <c r="F5" s="89"/>
      <c r="G5" s="301"/>
      <c r="H5" s="302"/>
      <c r="I5" s="301" t="s">
        <v>1007</v>
      </c>
      <c r="J5" s="303"/>
    </row>
    <row r="6" spans="1:10" ht="7.5" customHeight="1" thickBot="1">
      <c r="A6" s="76"/>
      <c r="B6" s="304"/>
      <c r="C6" s="305"/>
      <c r="D6" s="305"/>
      <c r="E6" s="305"/>
      <c r="F6" s="305"/>
      <c r="G6" s="305"/>
      <c r="H6" s="306"/>
      <c r="I6" s="307"/>
      <c r="J6" s="308"/>
    </row>
    <row r="7" spans="1:10" ht="6" customHeight="1" thickTop="1" thickBot="1">
      <c r="A7" s="76"/>
      <c r="B7" s="97"/>
      <c r="C7" s="97"/>
      <c r="D7" s="97"/>
      <c r="E7" s="97"/>
      <c r="F7" s="97"/>
      <c r="G7" s="97"/>
      <c r="H7" s="255"/>
      <c r="I7" s="76"/>
      <c r="J7" s="76"/>
    </row>
    <row r="8" spans="1:10" ht="15.75" thickTop="1">
      <c r="A8" s="198"/>
      <c r="B8" s="1304" t="s">
        <v>502</v>
      </c>
      <c r="C8" s="1305"/>
      <c r="D8" s="1308" t="s">
        <v>653</v>
      </c>
      <c r="E8" s="1309"/>
      <c r="F8" s="1309"/>
      <c r="G8" s="1310"/>
      <c r="H8" s="309" t="s">
        <v>568</v>
      </c>
      <c r="I8" s="309" t="s">
        <v>569</v>
      </c>
      <c r="J8" s="310" t="s">
        <v>570</v>
      </c>
    </row>
    <row r="9" spans="1:10" ht="15.75" thickBot="1">
      <c r="A9" s="198"/>
      <c r="B9" s="1306"/>
      <c r="C9" s="1307"/>
      <c r="D9" s="311" t="s">
        <v>673</v>
      </c>
      <c r="E9" s="311" t="s">
        <v>410</v>
      </c>
      <c r="F9" s="312" t="s">
        <v>411</v>
      </c>
      <c r="G9" s="312" t="s">
        <v>412</v>
      </c>
      <c r="H9" s="313" t="s">
        <v>571</v>
      </c>
      <c r="I9" s="313"/>
      <c r="J9" s="314" t="s">
        <v>572</v>
      </c>
    </row>
    <row r="10" spans="1:10" ht="6" customHeight="1" thickTop="1" thickBot="1"/>
    <row r="11" spans="1:10" ht="15.75" thickTop="1">
      <c r="B11" s="201"/>
      <c r="C11" s="315"/>
      <c r="D11" s="299"/>
      <c r="E11" s="299"/>
      <c r="F11" s="299"/>
      <c r="G11" s="299"/>
      <c r="H11" s="299"/>
      <c r="I11" s="299"/>
      <c r="J11" s="316"/>
    </row>
    <row r="12" spans="1:10">
      <c r="B12" s="317" t="s">
        <v>503</v>
      </c>
      <c r="C12" s="318"/>
      <c r="D12" s="319"/>
      <c r="E12" s="319"/>
      <c r="F12" s="319"/>
      <c r="G12" s="319"/>
      <c r="H12" s="319"/>
      <c r="I12" s="319"/>
      <c r="J12" s="320"/>
    </row>
    <row r="13" spans="1:10">
      <c r="B13" s="321" t="s">
        <v>573</v>
      </c>
      <c r="C13" s="322"/>
      <c r="D13" s="833">
        <f>SUM(D14:D24)</f>
        <v>-7867029.2300000004</v>
      </c>
      <c r="E13" s="833">
        <f t="shared" ref="E13:J13" si="0">SUM(E14:E24)</f>
        <v>8132946.8399999999</v>
      </c>
      <c r="F13" s="833">
        <f t="shared" si="0"/>
        <v>1312729.5899999999</v>
      </c>
      <c r="G13" s="833">
        <f t="shared" si="0"/>
        <v>312606.04000000004</v>
      </c>
      <c r="H13" s="833">
        <f t="shared" si="0"/>
        <v>1891253.2399999984</v>
      </c>
      <c r="I13" s="833">
        <f t="shared" si="0"/>
        <v>0</v>
      </c>
      <c r="J13" s="834">
        <f t="shared" si="0"/>
        <v>1891253.2399999984</v>
      </c>
    </row>
    <row r="14" spans="1:10">
      <c r="B14" s="323" t="s">
        <v>422</v>
      </c>
      <c r="C14" s="324"/>
      <c r="D14" s="835">
        <v>367058.47</v>
      </c>
      <c r="E14" s="835">
        <v>0</v>
      </c>
      <c r="F14" s="835">
        <v>0</v>
      </c>
      <c r="G14" s="835">
        <v>0</v>
      </c>
      <c r="H14" s="836">
        <f>SUM(D14:G14)</f>
        <v>367058.47</v>
      </c>
      <c r="I14" s="835">
        <v>0</v>
      </c>
      <c r="J14" s="837">
        <f>H14-I14</f>
        <v>367058.47</v>
      </c>
    </row>
    <row r="15" spans="1:10">
      <c r="B15" s="323" t="s">
        <v>423</v>
      </c>
      <c r="C15" s="324"/>
      <c r="D15" s="835">
        <v>0</v>
      </c>
      <c r="E15" s="835">
        <v>0</v>
      </c>
      <c r="F15" s="835">
        <v>0</v>
      </c>
      <c r="G15" s="835">
        <v>0</v>
      </c>
      <c r="H15" s="836">
        <f t="shared" ref="H15:H24" si="1">SUM(D15:G15)</f>
        <v>0</v>
      </c>
      <c r="I15" s="835">
        <v>0</v>
      </c>
      <c r="J15" s="837">
        <f t="shared" ref="J15:J24" si="2">H15-I15</f>
        <v>0</v>
      </c>
    </row>
    <row r="16" spans="1:10">
      <c r="B16" s="325" t="s">
        <v>424</v>
      </c>
      <c r="C16" s="61"/>
      <c r="D16" s="835">
        <v>16964</v>
      </c>
      <c r="E16" s="835">
        <v>0</v>
      </c>
      <c r="F16" s="835">
        <v>0</v>
      </c>
      <c r="G16" s="835">
        <v>0</v>
      </c>
      <c r="H16" s="836">
        <f t="shared" si="1"/>
        <v>16964</v>
      </c>
      <c r="I16" s="835">
        <v>0</v>
      </c>
      <c r="J16" s="837">
        <f t="shared" si="2"/>
        <v>16964</v>
      </c>
    </row>
    <row r="17" spans="2:10">
      <c r="B17" s="323" t="s">
        <v>425</v>
      </c>
      <c r="C17" s="324"/>
      <c r="D17" s="835">
        <v>744233.4</v>
      </c>
      <c r="E17" s="835">
        <v>0</v>
      </c>
      <c r="F17" s="835">
        <v>457047.02</v>
      </c>
      <c r="G17" s="835">
        <v>0</v>
      </c>
      <c r="H17" s="836">
        <f t="shared" si="1"/>
        <v>1201280.42</v>
      </c>
      <c r="I17" s="835">
        <v>0</v>
      </c>
      <c r="J17" s="837">
        <f t="shared" si="2"/>
        <v>1201280.42</v>
      </c>
    </row>
    <row r="18" spans="2:10">
      <c r="B18" s="325" t="s">
        <v>506</v>
      </c>
      <c r="C18" s="61"/>
      <c r="D18" s="835">
        <v>3421</v>
      </c>
      <c r="E18" s="835">
        <v>10000</v>
      </c>
      <c r="F18" s="835">
        <v>0</v>
      </c>
      <c r="G18" s="835">
        <v>0</v>
      </c>
      <c r="H18" s="836">
        <f t="shared" si="1"/>
        <v>13421</v>
      </c>
      <c r="I18" s="835">
        <v>0</v>
      </c>
      <c r="J18" s="837">
        <f t="shared" si="2"/>
        <v>13421</v>
      </c>
    </row>
    <row r="19" spans="2:10">
      <c r="B19" s="323" t="s">
        <v>427</v>
      </c>
      <c r="C19" s="324"/>
      <c r="D19" s="835">
        <v>247624.4</v>
      </c>
      <c r="E19" s="835">
        <v>37241.42</v>
      </c>
      <c r="F19" s="835">
        <v>0</v>
      </c>
      <c r="G19" s="835">
        <v>0</v>
      </c>
      <c r="H19" s="836">
        <f t="shared" si="1"/>
        <v>284865.82</v>
      </c>
      <c r="I19" s="835">
        <v>0</v>
      </c>
      <c r="J19" s="837">
        <f t="shared" si="2"/>
        <v>284865.82</v>
      </c>
    </row>
    <row r="20" spans="2:10">
      <c r="B20" s="325" t="s">
        <v>507</v>
      </c>
      <c r="C20" s="61"/>
      <c r="D20" s="835">
        <v>0</v>
      </c>
      <c r="E20" s="835">
        <v>155902</v>
      </c>
      <c r="F20" s="835">
        <v>0</v>
      </c>
      <c r="G20" s="835">
        <v>0</v>
      </c>
      <c r="H20" s="836">
        <f t="shared" si="1"/>
        <v>155902</v>
      </c>
      <c r="I20" s="835">
        <v>0</v>
      </c>
      <c r="J20" s="837">
        <f t="shared" si="2"/>
        <v>155902</v>
      </c>
    </row>
    <row r="21" spans="2:10" ht="26.25" customHeight="1">
      <c r="B21" s="1296" t="s">
        <v>429</v>
      </c>
      <c r="C21" s="1297"/>
      <c r="D21" s="835">
        <v>0</v>
      </c>
      <c r="E21" s="835">
        <v>0</v>
      </c>
      <c r="F21" s="835">
        <v>0</v>
      </c>
      <c r="G21" s="835">
        <v>0</v>
      </c>
      <c r="H21" s="836">
        <f t="shared" si="1"/>
        <v>0</v>
      </c>
      <c r="I21" s="835">
        <v>0</v>
      </c>
      <c r="J21" s="837">
        <f t="shared" si="2"/>
        <v>0</v>
      </c>
    </row>
    <row r="22" spans="2:10" ht="15" customHeight="1">
      <c r="B22" s="1296" t="s">
        <v>431</v>
      </c>
      <c r="C22" s="1297"/>
      <c r="D22" s="835">
        <v>20413426.149999999</v>
      </c>
      <c r="E22" s="835">
        <v>0</v>
      </c>
      <c r="F22" s="835">
        <v>0</v>
      </c>
      <c r="G22" s="835">
        <v>0</v>
      </c>
      <c r="H22" s="836">
        <f t="shared" si="1"/>
        <v>20413426.149999999</v>
      </c>
      <c r="I22" s="835">
        <v>0</v>
      </c>
      <c r="J22" s="837">
        <f t="shared" si="2"/>
        <v>20413426.149999999</v>
      </c>
    </row>
    <row r="23" spans="2:10" ht="15" customHeight="1">
      <c r="B23" s="1296" t="s">
        <v>432</v>
      </c>
      <c r="C23" s="1297"/>
      <c r="D23" s="835">
        <v>0</v>
      </c>
      <c r="E23" s="835">
        <v>7914803.4199999999</v>
      </c>
      <c r="F23" s="835">
        <v>185000</v>
      </c>
      <c r="G23" s="835">
        <v>312603.02</v>
      </c>
      <c r="H23" s="836">
        <f t="shared" si="1"/>
        <v>8412406.4399999995</v>
      </c>
      <c r="I23" s="835">
        <v>0</v>
      </c>
      <c r="J23" s="837">
        <f t="shared" si="2"/>
        <v>8412406.4399999995</v>
      </c>
    </row>
    <row r="24" spans="2:10">
      <c r="B24" s="323" t="s">
        <v>508</v>
      </c>
      <c r="C24" s="324"/>
      <c r="D24" s="835">
        <v>-29659756.649999999</v>
      </c>
      <c r="E24" s="835">
        <v>15000</v>
      </c>
      <c r="F24" s="835">
        <v>670682.56999999995</v>
      </c>
      <c r="G24" s="835">
        <v>3.02</v>
      </c>
      <c r="H24" s="836">
        <f t="shared" si="1"/>
        <v>-28974071.059999999</v>
      </c>
      <c r="I24" s="835">
        <v>0</v>
      </c>
      <c r="J24" s="837">
        <f t="shared" si="2"/>
        <v>-28974071.059999999</v>
      </c>
    </row>
    <row r="25" spans="2:10">
      <c r="B25" s="326" t="s">
        <v>574</v>
      </c>
      <c r="C25" s="327"/>
      <c r="D25" s="836">
        <f>SUM(D26:D41)</f>
        <v>-8459807.0100000054</v>
      </c>
      <c r="E25" s="836">
        <f t="shared" ref="E25:J25" si="3">SUM(E26:E41)</f>
        <v>4109335.11</v>
      </c>
      <c r="F25" s="836">
        <f t="shared" si="3"/>
        <v>1007859.21</v>
      </c>
      <c r="G25" s="836">
        <f t="shared" si="3"/>
        <v>319524.21999999997</v>
      </c>
      <c r="H25" s="836">
        <f t="shared" si="3"/>
        <v>-3023088.4700000063</v>
      </c>
      <c r="I25" s="836">
        <f t="shared" si="3"/>
        <v>0</v>
      </c>
      <c r="J25" s="837">
        <f t="shared" si="3"/>
        <v>-3023088.4700000063</v>
      </c>
    </row>
    <row r="26" spans="2:10">
      <c r="B26" s="328" t="s">
        <v>442</v>
      </c>
      <c r="C26" s="329"/>
      <c r="D26" s="835">
        <v>15192745.73</v>
      </c>
      <c r="E26" s="835">
        <v>3656956.92</v>
      </c>
      <c r="F26" s="835">
        <v>786356.63</v>
      </c>
      <c r="G26" s="835">
        <v>137183.23000000001</v>
      </c>
      <c r="H26" s="836">
        <f t="shared" ref="H26:H41" si="4">SUM(D26:G26)</f>
        <v>19773242.509999998</v>
      </c>
      <c r="I26" s="835">
        <v>0</v>
      </c>
      <c r="J26" s="837">
        <f t="shared" ref="J26:J41" si="5">H26-I26</f>
        <v>19773242.509999998</v>
      </c>
    </row>
    <row r="27" spans="2:10">
      <c r="B27" s="328" t="s">
        <v>443</v>
      </c>
      <c r="C27" s="329"/>
      <c r="D27" s="835">
        <v>417694.28</v>
      </c>
      <c r="E27" s="835">
        <v>254598.39</v>
      </c>
      <c r="F27" s="835">
        <v>29868.58</v>
      </c>
      <c r="G27" s="835">
        <v>16129.97</v>
      </c>
      <c r="H27" s="836">
        <f t="shared" si="4"/>
        <v>718291.22</v>
      </c>
      <c r="I27" s="835">
        <v>0</v>
      </c>
      <c r="J27" s="837">
        <f t="shared" si="5"/>
        <v>718291.22</v>
      </c>
    </row>
    <row r="28" spans="2:10">
      <c r="B28" s="330" t="s">
        <v>444</v>
      </c>
      <c r="C28" s="331"/>
      <c r="D28" s="835">
        <v>2795888.75</v>
      </c>
      <c r="E28" s="835">
        <v>175850</v>
      </c>
      <c r="F28" s="835">
        <v>191634</v>
      </c>
      <c r="G28" s="835">
        <v>9908</v>
      </c>
      <c r="H28" s="836">
        <f t="shared" si="4"/>
        <v>3173280.75</v>
      </c>
      <c r="I28" s="835">
        <v>0</v>
      </c>
      <c r="J28" s="837">
        <f t="shared" si="5"/>
        <v>3173280.75</v>
      </c>
    </row>
    <row r="29" spans="2:10">
      <c r="B29" s="332" t="s">
        <v>445</v>
      </c>
      <c r="C29" s="329"/>
      <c r="D29" s="835">
        <v>4788141.6399999997</v>
      </c>
      <c r="E29" s="835">
        <v>6929.8</v>
      </c>
      <c r="F29" s="835">
        <v>0</v>
      </c>
      <c r="G29" s="835">
        <v>156303.01999999999</v>
      </c>
      <c r="H29" s="836">
        <f t="shared" si="4"/>
        <v>4951374.459999999</v>
      </c>
      <c r="I29" s="835">
        <v>0</v>
      </c>
      <c r="J29" s="837">
        <f t="shared" si="5"/>
        <v>4951374.459999999</v>
      </c>
    </row>
    <row r="30" spans="2:10">
      <c r="B30" s="332" t="s">
        <v>533</v>
      </c>
      <c r="C30" s="329"/>
      <c r="D30" s="835">
        <v>0</v>
      </c>
      <c r="E30" s="835">
        <v>0</v>
      </c>
      <c r="F30" s="835">
        <v>0</v>
      </c>
      <c r="G30" s="835">
        <v>0</v>
      </c>
      <c r="H30" s="836">
        <f t="shared" si="4"/>
        <v>0</v>
      </c>
      <c r="I30" s="835">
        <v>0</v>
      </c>
      <c r="J30" s="837">
        <f t="shared" si="5"/>
        <v>0</v>
      </c>
    </row>
    <row r="31" spans="2:10">
      <c r="B31" s="332" t="s">
        <v>447</v>
      </c>
      <c r="C31" s="329"/>
      <c r="D31" s="835">
        <v>0</v>
      </c>
      <c r="E31" s="835">
        <v>0</v>
      </c>
      <c r="F31" s="835">
        <v>0</v>
      </c>
      <c r="G31" s="835">
        <v>0</v>
      </c>
      <c r="H31" s="836">
        <f t="shared" si="4"/>
        <v>0</v>
      </c>
      <c r="I31" s="835">
        <v>0</v>
      </c>
      <c r="J31" s="837">
        <f t="shared" si="5"/>
        <v>0</v>
      </c>
    </row>
    <row r="32" spans="2:10">
      <c r="B32" s="332" t="s">
        <v>448</v>
      </c>
      <c r="C32" s="329"/>
      <c r="D32" s="835">
        <v>0</v>
      </c>
      <c r="E32" s="835">
        <v>0</v>
      </c>
      <c r="F32" s="835">
        <v>0</v>
      </c>
      <c r="G32" s="835">
        <v>0</v>
      </c>
      <c r="H32" s="836">
        <f t="shared" si="4"/>
        <v>0</v>
      </c>
      <c r="I32" s="835">
        <v>0</v>
      </c>
      <c r="J32" s="837">
        <f t="shared" si="5"/>
        <v>0</v>
      </c>
    </row>
    <row r="33" spans="2:10">
      <c r="B33" s="332" t="s">
        <v>449</v>
      </c>
      <c r="C33" s="329"/>
      <c r="D33" s="835">
        <v>0</v>
      </c>
      <c r="E33" s="835">
        <v>0</v>
      </c>
      <c r="F33" s="835">
        <v>0</v>
      </c>
      <c r="G33" s="835">
        <v>0</v>
      </c>
      <c r="H33" s="836">
        <f t="shared" si="4"/>
        <v>0</v>
      </c>
      <c r="I33" s="835">
        <v>0</v>
      </c>
      <c r="J33" s="837">
        <f t="shared" si="5"/>
        <v>0</v>
      </c>
    </row>
    <row r="34" spans="2:10">
      <c r="B34" s="332" t="s">
        <v>575</v>
      </c>
      <c r="C34" s="329"/>
      <c r="D34" s="835">
        <v>0</v>
      </c>
      <c r="E34" s="835">
        <v>0</v>
      </c>
      <c r="F34" s="835">
        <v>0</v>
      </c>
      <c r="G34" s="835">
        <v>0</v>
      </c>
      <c r="H34" s="836">
        <f t="shared" si="4"/>
        <v>0</v>
      </c>
      <c r="I34" s="835">
        <v>0</v>
      </c>
      <c r="J34" s="837">
        <f t="shared" si="5"/>
        <v>0</v>
      </c>
    </row>
    <row r="35" spans="2:10">
      <c r="B35" s="332" t="s">
        <v>451</v>
      </c>
      <c r="C35" s="329"/>
      <c r="D35" s="835">
        <v>0</v>
      </c>
      <c r="E35" s="835">
        <v>0</v>
      </c>
      <c r="F35" s="835">
        <v>0</v>
      </c>
      <c r="G35" s="835">
        <v>0</v>
      </c>
      <c r="H35" s="836">
        <f t="shared" si="4"/>
        <v>0</v>
      </c>
      <c r="I35" s="835">
        <v>0</v>
      </c>
      <c r="J35" s="837">
        <f t="shared" si="5"/>
        <v>0</v>
      </c>
    </row>
    <row r="36" spans="2:10">
      <c r="B36" s="332" t="s">
        <v>452</v>
      </c>
      <c r="C36" s="329"/>
      <c r="D36" s="835">
        <v>0</v>
      </c>
      <c r="E36" s="835">
        <v>0</v>
      </c>
      <c r="F36" s="835">
        <v>0</v>
      </c>
      <c r="G36" s="835">
        <v>0</v>
      </c>
      <c r="H36" s="836">
        <f t="shared" si="4"/>
        <v>0</v>
      </c>
      <c r="I36" s="835">
        <v>0</v>
      </c>
      <c r="J36" s="837">
        <f t="shared" si="5"/>
        <v>0</v>
      </c>
    </row>
    <row r="37" spans="2:10">
      <c r="B37" s="332" t="s">
        <v>453</v>
      </c>
      <c r="C37" s="329"/>
      <c r="D37" s="835">
        <v>0</v>
      </c>
      <c r="E37" s="835">
        <v>0</v>
      </c>
      <c r="F37" s="835">
        <v>0</v>
      </c>
      <c r="G37" s="835">
        <v>0</v>
      </c>
      <c r="H37" s="836">
        <f t="shared" si="4"/>
        <v>0</v>
      </c>
      <c r="I37" s="835">
        <v>0</v>
      </c>
      <c r="J37" s="837">
        <f t="shared" si="5"/>
        <v>0</v>
      </c>
    </row>
    <row r="38" spans="2:10">
      <c r="B38" s="332" t="s">
        <v>454</v>
      </c>
      <c r="C38" s="329"/>
      <c r="D38" s="835">
        <v>0</v>
      </c>
      <c r="E38" s="835">
        <v>0</v>
      </c>
      <c r="F38" s="835">
        <v>0</v>
      </c>
      <c r="G38" s="835">
        <v>0</v>
      </c>
      <c r="H38" s="836">
        <f t="shared" si="4"/>
        <v>0</v>
      </c>
      <c r="I38" s="835">
        <v>0</v>
      </c>
      <c r="J38" s="837">
        <f t="shared" si="5"/>
        <v>0</v>
      </c>
    </row>
    <row r="39" spans="2:10">
      <c r="B39" s="332" t="s">
        <v>317</v>
      </c>
      <c r="C39" s="329"/>
      <c r="D39" s="835">
        <v>0</v>
      </c>
      <c r="E39" s="835">
        <v>0</v>
      </c>
      <c r="F39" s="835">
        <v>0</v>
      </c>
      <c r="G39" s="835">
        <v>0</v>
      </c>
      <c r="H39" s="836">
        <f t="shared" si="4"/>
        <v>0</v>
      </c>
      <c r="I39" s="835">
        <v>0</v>
      </c>
      <c r="J39" s="837">
        <f t="shared" si="5"/>
        <v>0</v>
      </c>
    </row>
    <row r="40" spans="2:10">
      <c r="B40" s="332" t="s">
        <v>455</v>
      </c>
      <c r="C40" s="329"/>
      <c r="D40" s="835">
        <v>0</v>
      </c>
      <c r="E40" s="835">
        <v>0</v>
      </c>
      <c r="F40" s="835">
        <v>0</v>
      </c>
      <c r="G40" s="835">
        <v>0</v>
      </c>
      <c r="H40" s="836">
        <f t="shared" si="4"/>
        <v>0</v>
      </c>
      <c r="I40" s="835">
        <v>0</v>
      </c>
      <c r="J40" s="837">
        <f t="shared" si="5"/>
        <v>0</v>
      </c>
    </row>
    <row r="41" spans="2:10">
      <c r="B41" s="332" t="s">
        <v>510</v>
      </c>
      <c r="C41" s="329"/>
      <c r="D41" s="835">
        <v>-31654277.410000004</v>
      </c>
      <c r="E41" s="835">
        <v>15000</v>
      </c>
      <c r="F41" s="835">
        <v>0</v>
      </c>
      <c r="G41" s="835">
        <v>0</v>
      </c>
      <c r="H41" s="836">
        <f t="shared" si="4"/>
        <v>-31639277.410000004</v>
      </c>
      <c r="I41" s="835">
        <v>0</v>
      </c>
      <c r="J41" s="837">
        <f t="shared" si="5"/>
        <v>-31639277.410000004</v>
      </c>
    </row>
    <row r="42" spans="2:10">
      <c r="B42" s="204"/>
      <c r="C42" s="33"/>
      <c r="D42" s="319"/>
      <c r="E42" s="319"/>
      <c r="F42" s="319"/>
      <c r="G42" s="319"/>
      <c r="H42" s="319"/>
      <c r="I42" s="319"/>
      <c r="J42" s="320"/>
    </row>
    <row r="43" spans="2:10">
      <c r="B43" s="326" t="s">
        <v>576</v>
      </c>
      <c r="C43" s="327"/>
      <c r="D43" s="836">
        <f t="shared" ref="D43:J43" si="6">D13-D25</f>
        <v>592777.78000000492</v>
      </c>
      <c r="E43" s="836">
        <f t="shared" si="6"/>
        <v>4023611.73</v>
      </c>
      <c r="F43" s="836">
        <f t="shared" si="6"/>
        <v>304870.37999999989</v>
      </c>
      <c r="G43" s="836">
        <f t="shared" si="6"/>
        <v>-6918.1799999999348</v>
      </c>
      <c r="H43" s="836">
        <f t="shared" si="6"/>
        <v>4914341.7100000046</v>
      </c>
      <c r="I43" s="836">
        <f t="shared" si="6"/>
        <v>0</v>
      </c>
      <c r="J43" s="837">
        <f t="shared" si="6"/>
        <v>4914341.7100000046</v>
      </c>
    </row>
    <row r="44" spans="2:10" ht="30" customHeight="1">
      <c r="B44" s="333"/>
      <c r="C44" s="334"/>
      <c r="D44" s="319"/>
      <c r="E44" s="319"/>
      <c r="F44" s="319"/>
      <c r="G44" s="319"/>
      <c r="H44" s="319"/>
      <c r="I44" s="319"/>
      <c r="J44" s="320"/>
    </row>
    <row r="45" spans="2:10">
      <c r="B45" s="335" t="s">
        <v>512</v>
      </c>
      <c r="C45" s="318"/>
      <c r="D45" s="319"/>
      <c r="E45" s="319"/>
      <c r="F45" s="319"/>
      <c r="G45" s="319"/>
      <c r="H45" s="319"/>
      <c r="I45" s="319"/>
      <c r="J45" s="320"/>
    </row>
    <row r="46" spans="2:10">
      <c r="B46" s="326" t="s">
        <v>573</v>
      </c>
      <c r="C46" s="327"/>
      <c r="D46" s="836">
        <f>SUM(D47:D49)</f>
        <v>20520808.550000001</v>
      </c>
      <c r="E46" s="836">
        <f>SUM(E47:E49)</f>
        <v>0</v>
      </c>
      <c r="F46" s="836">
        <f t="shared" ref="F46:J46" si="7">SUM(F47:F49)</f>
        <v>0</v>
      </c>
      <c r="G46" s="836">
        <f t="shared" si="7"/>
        <v>0</v>
      </c>
      <c r="H46" s="836">
        <f t="shared" si="7"/>
        <v>20520808.550000001</v>
      </c>
      <c r="I46" s="836">
        <f t="shared" si="7"/>
        <v>0</v>
      </c>
      <c r="J46" s="837">
        <f t="shared" si="7"/>
        <v>20520808.550000001</v>
      </c>
    </row>
    <row r="47" spans="2:10">
      <c r="B47" s="336" t="s">
        <v>209</v>
      </c>
      <c r="C47" s="337"/>
      <c r="D47" s="835">
        <v>0</v>
      </c>
      <c r="E47" s="835">
        <v>0</v>
      </c>
      <c r="F47" s="835">
        <v>0</v>
      </c>
      <c r="G47" s="835">
        <v>0</v>
      </c>
      <c r="H47" s="836">
        <f t="shared" ref="H47:H49" si="8">SUM(D47:G47)</f>
        <v>0</v>
      </c>
      <c r="I47" s="835">
        <v>0</v>
      </c>
      <c r="J47" s="837">
        <f t="shared" ref="J47:J49" si="9">H47-I47</f>
        <v>0</v>
      </c>
    </row>
    <row r="48" spans="2:10">
      <c r="B48" s="336" t="s">
        <v>241</v>
      </c>
      <c r="C48" s="337"/>
      <c r="D48" s="835">
        <v>0</v>
      </c>
      <c r="E48" s="835">
        <v>0</v>
      </c>
      <c r="F48" s="835">
        <v>0</v>
      </c>
      <c r="G48" s="835">
        <v>0</v>
      </c>
      <c r="H48" s="836">
        <f t="shared" si="8"/>
        <v>0</v>
      </c>
      <c r="I48" s="835">
        <v>0</v>
      </c>
      <c r="J48" s="837">
        <f t="shared" si="9"/>
        <v>0</v>
      </c>
    </row>
    <row r="49" spans="2:10">
      <c r="B49" s="338" t="s">
        <v>514</v>
      </c>
      <c r="C49" s="337"/>
      <c r="D49" s="835">
        <v>20520808.550000001</v>
      </c>
      <c r="E49" s="835">
        <v>0</v>
      </c>
      <c r="F49" s="835">
        <v>0</v>
      </c>
      <c r="G49" s="835">
        <v>0</v>
      </c>
      <c r="H49" s="836">
        <f t="shared" si="8"/>
        <v>20520808.550000001</v>
      </c>
      <c r="I49" s="835">
        <v>0</v>
      </c>
      <c r="J49" s="837">
        <f t="shared" si="9"/>
        <v>20520808.550000001</v>
      </c>
    </row>
    <row r="50" spans="2:10">
      <c r="B50" s="326" t="s">
        <v>577</v>
      </c>
      <c r="C50" s="339"/>
      <c r="D50" s="836">
        <f>SUM(D51:D53)</f>
        <v>28591099.629999999</v>
      </c>
      <c r="E50" s="836">
        <f t="shared" ref="E50:J50" si="10">SUM(E51:E53)</f>
        <v>4058973.42</v>
      </c>
      <c r="F50" s="836">
        <f t="shared" si="10"/>
        <v>47091.899999999994</v>
      </c>
      <c r="G50" s="836">
        <f t="shared" si="10"/>
        <v>0</v>
      </c>
      <c r="H50" s="836">
        <f t="shared" si="10"/>
        <v>32697164.950000003</v>
      </c>
      <c r="I50" s="836">
        <f t="shared" si="10"/>
        <v>0</v>
      </c>
      <c r="J50" s="837">
        <f t="shared" si="10"/>
        <v>32697164.950000003</v>
      </c>
    </row>
    <row r="51" spans="2:10">
      <c r="B51" s="336" t="s">
        <v>209</v>
      </c>
      <c r="C51" s="337"/>
      <c r="D51" s="835">
        <v>20471134.41</v>
      </c>
      <c r="E51" s="835">
        <v>0</v>
      </c>
      <c r="F51" s="835">
        <v>23093.89</v>
      </c>
      <c r="G51" s="835">
        <v>0</v>
      </c>
      <c r="H51" s="836">
        <f t="shared" ref="H51:H53" si="11">SUM(D51:G51)</f>
        <v>20494228.300000001</v>
      </c>
      <c r="I51" s="835">
        <v>0</v>
      </c>
      <c r="J51" s="837">
        <f t="shared" ref="J51:J53" si="12">H51-I51</f>
        <v>20494228.300000001</v>
      </c>
    </row>
    <row r="52" spans="2:10">
      <c r="B52" s="328" t="s">
        <v>241</v>
      </c>
      <c r="C52" s="329"/>
      <c r="D52" s="835">
        <v>0</v>
      </c>
      <c r="E52" s="835">
        <v>0</v>
      </c>
      <c r="F52" s="835">
        <v>23998.01</v>
      </c>
      <c r="G52" s="835">
        <v>0</v>
      </c>
      <c r="H52" s="836">
        <f t="shared" si="11"/>
        <v>23998.01</v>
      </c>
      <c r="I52" s="835">
        <v>0</v>
      </c>
      <c r="J52" s="837">
        <f t="shared" si="12"/>
        <v>23998.01</v>
      </c>
    </row>
    <row r="53" spans="2:10">
      <c r="B53" s="332" t="s">
        <v>516</v>
      </c>
      <c r="C53" s="329"/>
      <c r="D53" s="835">
        <v>8119965.2199999997</v>
      </c>
      <c r="E53" s="835">
        <v>4058973.42</v>
      </c>
      <c r="F53" s="835"/>
      <c r="G53" s="835">
        <v>0</v>
      </c>
      <c r="H53" s="836">
        <f t="shared" si="11"/>
        <v>12178938.640000001</v>
      </c>
      <c r="I53" s="835">
        <v>0</v>
      </c>
      <c r="J53" s="837">
        <f t="shared" si="12"/>
        <v>12178938.640000001</v>
      </c>
    </row>
    <row r="54" spans="2:10">
      <c r="B54" s="204"/>
      <c r="C54" s="33"/>
      <c r="D54" s="319"/>
      <c r="E54" s="319"/>
      <c r="F54" s="319"/>
      <c r="G54" s="319"/>
      <c r="H54" s="319"/>
      <c r="I54" s="319"/>
      <c r="J54" s="320"/>
    </row>
    <row r="55" spans="2:10">
      <c r="B55" s="326" t="s">
        <v>578</v>
      </c>
      <c r="C55" s="327"/>
      <c r="D55" s="836">
        <f>D46-D50</f>
        <v>-8070291.0799999982</v>
      </c>
      <c r="E55" s="836">
        <f t="shared" ref="E55:J55" si="13">E46-E50</f>
        <v>-4058973.42</v>
      </c>
      <c r="F55" s="836">
        <f t="shared" si="13"/>
        <v>-47091.899999999994</v>
      </c>
      <c r="G55" s="836">
        <f t="shared" si="13"/>
        <v>0</v>
      </c>
      <c r="H55" s="836">
        <f t="shared" si="13"/>
        <v>-12176356.400000002</v>
      </c>
      <c r="I55" s="836">
        <f t="shared" si="13"/>
        <v>0</v>
      </c>
      <c r="J55" s="837">
        <f t="shared" si="13"/>
        <v>-12176356.400000002</v>
      </c>
    </row>
    <row r="56" spans="2:10" ht="27" customHeight="1">
      <c r="B56" s="333"/>
      <c r="C56" s="334"/>
      <c r="D56" s="319"/>
      <c r="E56" s="319"/>
      <c r="F56" s="319"/>
      <c r="G56" s="319"/>
      <c r="H56" s="319"/>
      <c r="I56" s="319"/>
      <c r="J56" s="320"/>
    </row>
    <row r="57" spans="2:10">
      <c r="B57" s="335" t="s">
        <v>579</v>
      </c>
      <c r="C57" s="318"/>
      <c r="D57" s="319"/>
      <c r="E57" s="319"/>
      <c r="F57" s="319"/>
      <c r="G57" s="319"/>
      <c r="H57" s="319"/>
      <c r="I57" s="319"/>
      <c r="J57" s="320"/>
    </row>
    <row r="58" spans="2:10">
      <c r="B58" s="326" t="s">
        <v>573</v>
      </c>
      <c r="C58" s="327"/>
      <c r="D58" s="836">
        <f>D59+D62</f>
        <v>0</v>
      </c>
      <c r="E58" s="836">
        <f t="shared" ref="E58:J58" si="14">E59+E62</f>
        <v>0</v>
      </c>
      <c r="F58" s="836">
        <f t="shared" si="14"/>
        <v>0</v>
      </c>
      <c r="G58" s="836">
        <f t="shared" si="14"/>
        <v>0</v>
      </c>
      <c r="H58" s="836">
        <f t="shared" si="14"/>
        <v>0</v>
      </c>
      <c r="I58" s="836">
        <f t="shared" si="14"/>
        <v>0</v>
      </c>
      <c r="J58" s="837">
        <f t="shared" si="14"/>
        <v>0</v>
      </c>
    </row>
    <row r="59" spans="2:10">
      <c r="B59" s="328" t="s">
        <v>519</v>
      </c>
      <c r="C59" s="329"/>
      <c r="D59" s="836">
        <f>SUM(D60:D61)</f>
        <v>0</v>
      </c>
      <c r="E59" s="836">
        <f t="shared" ref="E59:J59" si="15">SUM(E60:E61)</f>
        <v>0</v>
      </c>
      <c r="F59" s="836">
        <f t="shared" si="15"/>
        <v>0</v>
      </c>
      <c r="G59" s="836">
        <f t="shared" si="15"/>
        <v>0</v>
      </c>
      <c r="H59" s="836">
        <f t="shared" si="15"/>
        <v>0</v>
      </c>
      <c r="I59" s="836">
        <f t="shared" si="15"/>
        <v>0</v>
      </c>
      <c r="J59" s="837">
        <f t="shared" si="15"/>
        <v>0</v>
      </c>
    </row>
    <row r="60" spans="2:10">
      <c r="B60" s="332"/>
      <c r="C60" s="329" t="s">
        <v>580</v>
      </c>
      <c r="D60" s="835"/>
      <c r="E60" s="835"/>
      <c r="F60" s="835"/>
      <c r="G60" s="835"/>
      <c r="H60" s="836">
        <f t="shared" ref="H60:H62" si="16">SUM(D60:G60)</f>
        <v>0</v>
      </c>
      <c r="I60" s="835"/>
      <c r="J60" s="837">
        <f t="shared" ref="J60:J62" si="17">H60-I60</f>
        <v>0</v>
      </c>
    </row>
    <row r="61" spans="2:10">
      <c r="B61" s="332"/>
      <c r="C61" s="329" t="s">
        <v>581</v>
      </c>
      <c r="D61" s="835">
        <v>0</v>
      </c>
      <c r="E61" s="835">
        <v>0</v>
      </c>
      <c r="F61" s="835">
        <v>0</v>
      </c>
      <c r="G61" s="835">
        <v>0</v>
      </c>
      <c r="H61" s="836">
        <f t="shared" si="16"/>
        <v>0</v>
      </c>
      <c r="I61" s="835">
        <v>0</v>
      </c>
      <c r="J61" s="837">
        <f t="shared" si="17"/>
        <v>0</v>
      </c>
    </row>
    <row r="62" spans="2:10">
      <c r="B62" s="328" t="s">
        <v>522</v>
      </c>
      <c r="C62" s="329"/>
      <c r="D62" s="835">
        <v>0</v>
      </c>
      <c r="E62" s="835">
        <v>0</v>
      </c>
      <c r="F62" s="835">
        <v>0</v>
      </c>
      <c r="G62" s="835">
        <v>0</v>
      </c>
      <c r="H62" s="836">
        <f t="shared" si="16"/>
        <v>0</v>
      </c>
      <c r="I62" s="835">
        <v>0</v>
      </c>
      <c r="J62" s="837">
        <f t="shared" si="17"/>
        <v>0</v>
      </c>
    </row>
    <row r="63" spans="2:10">
      <c r="B63" s="326" t="s">
        <v>577</v>
      </c>
      <c r="C63" s="327"/>
      <c r="D63" s="836">
        <f>D64+D67</f>
        <v>0</v>
      </c>
      <c r="E63" s="836">
        <f t="shared" ref="E63:J63" si="18">E64+E67</f>
        <v>0</v>
      </c>
      <c r="F63" s="836">
        <f t="shared" si="18"/>
        <v>748611.16</v>
      </c>
      <c r="G63" s="836">
        <f t="shared" si="18"/>
        <v>0</v>
      </c>
      <c r="H63" s="836">
        <f t="shared" si="18"/>
        <v>748611.16</v>
      </c>
      <c r="I63" s="836">
        <f t="shared" si="18"/>
        <v>0</v>
      </c>
      <c r="J63" s="837">
        <f t="shared" si="18"/>
        <v>748611.16</v>
      </c>
    </row>
    <row r="64" spans="2:10">
      <c r="B64" s="328" t="s">
        <v>523</v>
      </c>
      <c r="C64" s="329"/>
      <c r="D64" s="836">
        <f>SUM(D65:D66)</f>
        <v>0</v>
      </c>
      <c r="E64" s="836">
        <f t="shared" ref="E64:J64" si="19">SUM(E65:E66)</f>
        <v>0</v>
      </c>
      <c r="F64" s="836">
        <f t="shared" si="19"/>
        <v>0</v>
      </c>
      <c r="G64" s="836">
        <f t="shared" si="19"/>
        <v>0</v>
      </c>
      <c r="H64" s="836">
        <f t="shared" si="19"/>
        <v>0</v>
      </c>
      <c r="I64" s="836">
        <f t="shared" si="19"/>
        <v>0</v>
      </c>
      <c r="J64" s="837">
        <f t="shared" si="19"/>
        <v>0</v>
      </c>
    </row>
    <row r="65" spans="2:10">
      <c r="B65" s="332"/>
      <c r="C65" s="329" t="s">
        <v>580</v>
      </c>
      <c r="D65" s="835">
        <v>0</v>
      </c>
      <c r="E65" s="835">
        <v>0</v>
      </c>
      <c r="F65" s="835">
        <v>0</v>
      </c>
      <c r="G65" s="835">
        <v>0</v>
      </c>
      <c r="H65" s="836">
        <f t="shared" ref="H65:H67" si="20">SUM(D65:G65)</f>
        <v>0</v>
      </c>
      <c r="I65" s="835">
        <v>0</v>
      </c>
      <c r="J65" s="837">
        <f t="shared" ref="J65:J67" si="21">H65-I65</f>
        <v>0</v>
      </c>
    </row>
    <row r="66" spans="2:10">
      <c r="B66" s="332"/>
      <c r="C66" s="329" t="s">
        <v>581</v>
      </c>
      <c r="D66" s="835">
        <v>0</v>
      </c>
      <c r="E66" s="835">
        <v>0</v>
      </c>
      <c r="F66" s="835">
        <v>0</v>
      </c>
      <c r="G66" s="835">
        <v>0</v>
      </c>
      <c r="H66" s="836">
        <f t="shared" si="20"/>
        <v>0</v>
      </c>
      <c r="I66" s="835">
        <v>0</v>
      </c>
      <c r="J66" s="837">
        <f t="shared" si="21"/>
        <v>0</v>
      </c>
    </row>
    <row r="67" spans="2:10">
      <c r="B67" s="336" t="s">
        <v>524</v>
      </c>
      <c r="C67" s="337"/>
      <c r="D67" s="835">
        <v>0</v>
      </c>
      <c r="E67" s="835">
        <v>0</v>
      </c>
      <c r="F67" s="835">
        <v>748611.16</v>
      </c>
      <c r="G67" s="835"/>
      <c r="H67" s="836">
        <f t="shared" si="20"/>
        <v>748611.16</v>
      </c>
      <c r="I67" s="835"/>
      <c r="J67" s="837">
        <f t="shared" si="21"/>
        <v>748611.16</v>
      </c>
    </row>
    <row r="68" spans="2:10">
      <c r="B68" s="204"/>
      <c r="C68" s="33"/>
      <c r="D68" s="319"/>
      <c r="E68" s="319"/>
      <c r="F68" s="319"/>
      <c r="G68" s="319"/>
      <c r="H68" s="319"/>
      <c r="I68" s="319"/>
      <c r="J68" s="320"/>
    </row>
    <row r="69" spans="2:10">
      <c r="B69" s="326" t="s">
        <v>582</v>
      </c>
      <c r="C69" s="327"/>
      <c r="D69" s="836">
        <f>D58-D63</f>
        <v>0</v>
      </c>
      <c r="E69" s="836">
        <f t="shared" ref="E69:J69" si="22">E58-E63</f>
        <v>0</v>
      </c>
      <c r="F69" s="836">
        <f t="shared" si="22"/>
        <v>-748611.16</v>
      </c>
      <c r="G69" s="836">
        <f t="shared" si="22"/>
        <v>0</v>
      </c>
      <c r="H69" s="836">
        <f t="shared" si="22"/>
        <v>-748611.16</v>
      </c>
      <c r="I69" s="836">
        <f t="shared" si="22"/>
        <v>0</v>
      </c>
      <c r="J69" s="837">
        <f t="shared" si="22"/>
        <v>-748611.16</v>
      </c>
    </row>
    <row r="70" spans="2:10">
      <c r="B70" s="205"/>
      <c r="C70" s="340"/>
      <c r="D70" s="319"/>
      <c r="E70" s="319"/>
      <c r="F70" s="319"/>
      <c r="G70" s="319"/>
      <c r="H70" s="319"/>
      <c r="I70" s="319"/>
      <c r="J70" s="320"/>
    </row>
    <row r="71" spans="2:10">
      <c r="B71" s="205"/>
      <c r="C71" s="340"/>
      <c r="D71" s="319"/>
      <c r="E71" s="319"/>
      <c r="F71" s="319"/>
      <c r="G71" s="319"/>
      <c r="H71" s="319"/>
      <c r="I71" s="319"/>
      <c r="J71" s="320"/>
    </row>
    <row r="72" spans="2:10">
      <c r="B72" s="326" t="s">
        <v>583</v>
      </c>
      <c r="C72" s="327"/>
      <c r="D72" s="836">
        <f>D43+D55+D69</f>
        <v>-7477513.2999999933</v>
      </c>
      <c r="E72" s="836">
        <f t="shared" ref="E72:J72" si="23">E43+E55+E69</f>
        <v>-35361.689999999944</v>
      </c>
      <c r="F72" s="836">
        <f t="shared" si="23"/>
        <v>-490832.68000000017</v>
      </c>
      <c r="G72" s="836">
        <f t="shared" si="23"/>
        <v>-6918.1799999999348</v>
      </c>
      <c r="H72" s="836">
        <f t="shared" si="23"/>
        <v>-8010625.8499999978</v>
      </c>
      <c r="I72" s="836">
        <f t="shared" si="23"/>
        <v>0</v>
      </c>
      <c r="J72" s="837">
        <f t="shared" si="23"/>
        <v>-8010625.8499999978</v>
      </c>
    </row>
    <row r="73" spans="2:10">
      <c r="B73" s="205"/>
      <c r="C73" s="340"/>
      <c r="D73" s="319"/>
      <c r="E73" s="319"/>
      <c r="F73" s="319"/>
      <c r="G73" s="319"/>
      <c r="H73" s="319"/>
      <c r="I73" s="319"/>
      <c r="J73" s="320"/>
    </row>
    <row r="74" spans="2:10">
      <c r="B74" s="341" t="s">
        <v>584</v>
      </c>
      <c r="C74" s="342"/>
      <c r="D74" s="838">
        <v>8717894.2200000007</v>
      </c>
      <c r="E74" s="838">
        <v>35495.47</v>
      </c>
      <c r="F74" s="838">
        <v>-46641.04</v>
      </c>
      <c r="G74" s="838">
        <v>-833249.71</v>
      </c>
      <c r="H74" s="839">
        <f t="shared" ref="H74" si="24">SUM(D74:G74)</f>
        <v>7873498.9400000023</v>
      </c>
      <c r="I74" s="838">
        <v>0</v>
      </c>
      <c r="J74" s="840">
        <f t="shared" ref="J74" si="25">H74-I74</f>
        <v>7873498.9400000023</v>
      </c>
    </row>
    <row r="75" spans="2:10">
      <c r="B75" s="326" t="s">
        <v>585</v>
      </c>
      <c r="C75" s="327"/>
      <c r="D75" s="836">
        <f>D72+D74</f>
        <v>1240380.9200000074</v>
      </c>
      <c r="E75" s="836">
        <f t="shared" ref="E75:J75" si="26">E72+E74</f>
        <v>133.78000000005704</v>
      </c>
      <c r="F75" s="836">
        <f t="shared" si="26"/>
        <v>-537473.7200000002</v>
      </c>
      <c r="G75" s="836">
        <f t="shared" si="26"/>
        <v>-840167.8899999999</v>
      </c>
      <c r="H75" s="836">
        <f t="shared" si="26"/>
        <v>-137126.90999999549</v>
      </c>
      <c r="I75" s="836">
        <f t="shared" si="26"/>
        <v>0</v>
      </c>
      <c r="J75" s="837">
        <f t="shared" si="26"/>
        <v>-137126.90999999549</v>
      </c>
    </row>
    <row r="76" spans="2:10" ht="15.75" thickBot="1">
      <c r="B76" s="206"/>
      <c r="C76" s="343"/>
      <c r="D76" s="417"/>
      <c r="E76" s="417"/>
      <c r="F76" s="417"/>
      <c r="G76" s="417"/>
      <c r="H76" s="417"/>
      <c r="I76" s="417"/>
      <c r="J76" s="418"/>
    </row>
    <row r="77" spans="2:10" ht="15.75" thickTop="1"/>
    <row r="78" spans="2:10">
      <c r="B78" s="1295"/>
      <c r="C78" s="1295"/>
      <c r="D78" s="1295"/>
      <c r="E78" s="1295"/>
      <c r="F78" s="1295"/>
      <c r="G78" s="1295"/>
      <c r="H78" s="1295"/>
      <c r="I78" s="1295"/>
      <c r="J78" s="1295"/>
    </row>
    <row r="79" spans="2:10">
      <c r="B79" s="254"/>
      <c r="C79" s="254"/>
      <c r="D79" s="254"/>
      <c r="E79" s="254"/>
      <c r="F79" s="254"/>
      <c r="G79" s="254"/>
      <c r="H79" s="254"/>
      <c r="I79" s="254"/>
      <c r="J79" s="254"/>
    </row>
    <row r="80" spans="2:10">
      <c r="B80" s="254"/>
      <c r="C80" s="254"/>
      <c r="D80" s="254"/>
      <c r="E80" s="254"/>
      <c r="F80" s="254"/>
      <c r="G80" s="254"/>
      <c r="H80" s="254"/>
      <c r="I80" s="254"/>
      <c r="J80" s="254"/>
    </row>
    <row r="81" spans="2:10">
      <c r="B81" s="344"/>
      <c r="C81" s="344"/>
      <c r="D81" s="344"/>
      <c r="E81" s="344"/>
      <c r="F81" s="344"/>
      <c r="G81" s="344"/>
      <c r="H81" s="344"/>
      <c r="I81" s="344"/>
      <c r="J81" s="344"/>
    </row>
    <row r="82" spans="2:10">
      <c r="B82" s="344"/>
      <c r="C82" s="344" t="s">
        <v>586</v>
      </c>
      <c r="D82" s="344" t="s">
        <v>587</v>
      </c>
      <c r="E82" s="344"/>
      <c r="F82" s="344" t="s">
        <v>588</v>
      </c>
      <c r="G82" s="344"/>
      <c r="H82" s="344" t="s">
        <v>1017</v>
      </c>
      <c r="I82" s="344"/>
      <c r="J82" s="344"/>
    </row>
    <row r="83" spans="2:10">
      <c r="B83" s="344"/>
      <c r="C83" s="345" t="s">
        <v>1010</v>
      </c>
      <c r="D83" s="345" t="s">
        <v>1018</v>
      </c>
      <c r="E83" s="344"/>
      <c r="F83" s="345" t="s">
        <v>1013</v>
      </c>
      <c r="G83" s="344"/>
      <c r="H83" s="345" t="s">
        <v>1015</v>
      </c>
      <c r="I83" s="344"/>
      <c r="J83" s="344" t="s">
        <v>481</v>
      </c>
    </row>
    <row r="84" spans="2:10">
      <c r="B84" s="344"/>
      <c r="C84" s="345" t="s">
        <v>1011</v>
      </c>
      <c r="D84" s="345" t="s">
        <v>1012</v>
      </c>
      <c r="E84" s="344"/>
      <c r="F84" s="345" t="s">
        <v>1014</v>
      </c>
      <c r="G84" s="344"/>
      <c r="H84" s="345" t="s">
        <v>1016</v>
      </c>
      <c r="I84" s="344"/>
      <c r="J84" s="344"/>
    </row>
  </sheetData>
  <mergeCells count="9">
    <mergeCell ref="B78:J78"/>
    <mergeCell ref="B22:C22"/>
    <mergeCell ref="B23:C23"/>
    <mergeCell ref="B2:J2"/>
    <mergeCell ref="B3:J3"/>
    <mergeCell ref="B4:J4"/>
    <mergeCell ref="B8:C9"/>
    <mergeCell ref="D8:G8"/>
    <mergeCell ref="B21:C21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42" orientation="landscape" verticalDpi="597" r:id="rId1"/>
  <ignoredErrors>
    <ignoredError sqref="H25 J25 H50 J50" formula="1"/>
    <ignoredError sqref="H9:J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N92"/>
  <sheetViews>
    <sheetView showGridLines="0" zoomScaleNormal="100" workbookViewId="0">
      <selection activeCell="E14" sqref="E14"/>
    </sheetView>
  </sheetViews>
  <sheetFormatPr baseColWidth="10" defaultRowHeight="15"/>
  <cols>
    <col min="1" max="1" width="1.42578125" style="1" customWidth="1"/>
    <col min="2" max="2" width="43.42578125" style="1" customWidth="1"/>
    <col min="3" max="4" width="16.28515625" style="1" customWidth="1"/>
    <col min="5" max="5" width="42.42578125" style="1" customWidth="1"/>
    <col min="6" max="7" width="16.28515625" style="1" customWidth="1"/>
    <col min="8" max="16384" width="11.42578125" style="1"/>
  </cols>
  <sheetData>
    <row r="1" spans="2:7" ht="7.5" customHeight="1"/>
    <row r="2" spans="2:7" ht="10.5" customHeight="1">
      <c r="B2" s="1312" t="s">
        <v>1009</v>
      </c>
      <c r="C2" s="1313"/>
      <c r="D2" s="1313"/>
      <c r="E2" s="1313"/>
      <c r="F2" s="1313"/>
      <c r="G2" s="1314"/>
    </row>
    <row r="3" spans="2:7" ht="10.5" customHeight="1">
      <c r="B3" s="1315" t="s">
        <v>682</v>
      </c>
      <c r="C3" s="1316"/>
      <c r="D3" s="1316"/>
      <c r="E3" s="1316"/>
      <c r="F3" s="1316"/>
      <c r="G3" s="1317"/>
    </row>
    <row r="4" spans="2:7" ht="10.5" customHeight="1">
      <c r="B4" s="1315" t="s">
        <v>683</v>
      </c>
      <c r="C4" s="1316"/>
      <c r="D4" s="1316"/>
      <c r="E4" s="1316"/>
      <c r="F4" s="1316"/>
      <c r="G4" s="1317"/>
    </row>
    <row r="5" spans="2:7" ht="10.5" customHeight="1">
      <c r="B5" s="1318" t="s">
        <v>590</v>
      </c>
      <c r="C5" s="1319"/>
      <c r="D5" s="1319"/>
      <c r="E5" s="1319"/>
      <c r="F5" s="1319"/>
      <c r="G5" s="1320"/>
    </row>
    <row r="6" spans="2:7" ht="10.5" customHeight="1">
      <c r="B6" s="1321" t="s">
        <v>684</v>
      </c>
      <c r="C6" s="1324" t="s">
        <v>685</v>
      </c>
      <c r="D6" s="1324" t="s">
        <v>686</v>
      </c>
      <c r="E6" s="1327" t="s">
        <v>684</v>
      </c>
      <c r="F6" s="1324" t="s">
        <v>685</v>
      </c>
      <c r="G6" s="1324" t="s">
        <v>686</v>
      </c>
    </row>
    <row r="7" spans="2:7">
      <c r="B7" s="1322"/>
      <c r="C7" s="1325"/>
      <c r="D7" s="1325"/>
      <c r="E7" s="1328"/>
      <c r="F7" s="1325"/>
      <c r="G7" s="1325"/>
    </row>
    <row r="8" spans="2:7" ht="10.5" customHeight="1">
      <c r="B8" s="1323"/>
      <c r="C8" s="1326"/>
      <c r="D8" s="1326"/>
      <c r="E8" s="1329"/>
      <c r="F8" s="1326"/>
      <c r="G8" s="1326"/>
    </row>
    <row r="9" spans="2:7" ht="17.25" customHeight="1">
      <c r="B9" s="504" t="s">
        <v>5</v>
      </c>
      <c r="C9" s="505"/>
      <c r="D9" s="505"/>
      <c r="E9" s="506" t="s">
        <v>7</v>
      </c>
      <c r="F9" s="505"/>
      <c r="G9" s="507"/>
    </row>
    <row r="10" spans="2:7">
      <c r="B10" s="508" t="s">
        <v>9</v>
      </c>
      <c r="C10" s="509"/>
      <c r="D10" s="509"/>
      <c r="E10" s="510" t="s">
        <v>11</v>
      </c>
      <c r="F10" s="511"/>
      <c r="G10" s="512"/>
    </row>
    <row r="11" spans="2:7" ht="25.5">
      <c r="B11" s="513" t="s">
        <v>687</v>
      </c>
      <c r="C11" s="514">
        <f>SUM(C12:C18)</f>
        <v>1240380.92</v>
      </c>
      <c r="D11" s="514">
        <f>SUM(D12:D18)</f>
        <v>1986084.2999999998</v>
      </c>
      <c r="E11" s="515" t="s">
        <v>688</v>
      </c>
      <c r="F11" s="514">
        <f>SUM(F12:F20)</f>
        <v>21152536.780000001</v>
      </c>
      <c r="G11" s="516">
        <f>SUM(G12:G20)</f>
        <v>17256318.890000001</v>
      </c>
    </row>
    <row r="12" spans="2:7" ht="11.25" customHeight="1">
      <c r="B12" s="517" t="s">
        <v>689</v>
      </c>
      <c r="C12" s="518">
        <v>1240380.92</v>
      </c>
      <c r="D12" s="518">
        <v>71446.16</v>
      </c>
      <c r="E12" s="519" t="s">
        <v>690</v>
      </c>
      <c r="F12" s="518">
        <v>3043216.57</v>
      </c>
      <c r="G12" s="520">
        <v>0</v>
      </c>
    </row>
    <row r="13" spans="2:7" ht="11.25" customHeight="1">
      <c r="B13" s="517" t="s">
        <v>691</v>
      </c>
      <c r="C13" s="518">
        <v>0</v>
      </c>
      <c r="D13" s="518">
        <v>1914638.14</v>
      </c>
      <c r="E13" s="519" t="s">
        <v>692</v>
      </c>
      <c r="F13" s="518">
        <v>13732858.939999999</v>
      </c>
      <c r="G13" s="520">
        <v>10871035.869999999</v>
      </c>
    </row>
    <row r="14" spans="2:7" ht="25.5">
      <c r="B14" s="517" t="s">
        <v>693</v>
      </c>
      <c r="C14" s="518">
        <v>0</v>
      </c>
      <c r="D14" s="518">
        <v>0</v>
      </c>
      <c r="E14" s="519" t="s">
        <v>694</v>
      </c>
      <c r="F14" s="518">
        <v>0</v>
      </c>
      <c r="G14" s="520">
        <v>0</v>
      </c>
    </row>
    <row r="15" spans="2:7" ht="25.5">
      <c r="B15" s="517" t="s">
        <v>695</v>
      </c>
      <c r="C15" s="518">
        <v>0</v>
      </c>
      <c r="D15" s="518">
        <v>0</v>
      </c>
      <c r="E15" s="519" t="s">
        <v>696</v>
      </c>
      <c r="F15" s="518">
        <v>0</v>
      </c>
      <c r="G15" s="520">
        <v>0</v>
      </c>
    </row>
    <row r="16" spans="2:7" ht="25.5">
      <c r="B16" s="517" t="s">
        <v>697</v>
      </c>
      <c r="C16" s="518">
        <v>0</v>
      </c>
      <c r="D16" s="518">
        <v>0</v>
      </c>
      <c r="E16" s="519" t="s">
        <v>698</v>
      </c>
      <c r="F16" s="518">
        <v>0</v>
      </c>
      <c r="G16" s="520">
        <v>0</v>
      </c>
    </row>
    <row r="17" spans="2:7" ht="25.5">
      <c r="B17" s="517" t="s">
        <v>699</v>
      </c>
      <c r="C17" s="518">
        <v>0</v>
      </c>
      <c r="D17" s="518">
        <v>0</v>
      </c>
      <c r="E17" s="519" t="s">
        <v>700</v>
      </c>
      <c r="F17" s="518">
        <v>0</v>
      </c>
      <c r="G17" s="520">
        <v>0</v>
      </c>
    </row>
    <row r="18" spans="2:7" ht="25.5">
      <c r="B18" s="517" t="s">
        <v>701</v>
      </c>
      <c r="C18" s="518">
        <v>0</v>
      </c>
      <c r="D18" s="518">
        <v>0</v>
      </c>
      <c r="E18" s="519" t="s">
        <v>702</v>
      </c>
      <c r="F18" s="518">
        <v>2176461.27</v>
      </c>
      <c r="G18" s="520">
        <v>1885283.06</v>
      </c>
    </row>
    <row r="19" spans="2:7" ht="25.5">
      <c r="B19" s="550" t="s">
        <v>703</v>
      </c>
      <c r="C19" s="514">
        <f>SUM(C20:C26)</f>
        <v>4220387.88</v>
      </c>
      <c r="D19" s="514">
        <f>SUM(D20:D26)</f>
        <v>3147923.94</v>
      </c>
      <c r="E19" s="519" t="s">
        <v>704</v>
      </c>
      <c r="F19" s="518">
        <v>0</v>
      </c>
      <c r="G19" s="520">
        <v>0</v>
      </c>
    </row>
    <row r="20" spans="2:7" ht="11.25" customHeight="1">
      <c r="B20" s="517" t="s">
        <v>705</v>
      </c>
      <c r="C20" s="518">
        <v>0</v>
      </c>
      <c r="D20" s="518">
        <v>-17371.04</v>
      </c>
      <c r="E20" s="519" t="s">
        <v>706</v>
      </c>
      <c r="F20" s="518">
        <v>2200000</v>
      </c>
      <c r="G20" s="520">
        <v>4499999.96</v>
      </c>
    </row>
    <row r="21" spans="2:7" ht="25.5">
      <c r="B21" s="517" t="s">
        <v>707</v>
      </c>
      <c r="C21" s="518">
        <v>0</v>
      </c>
      <c r="D21" s="518">
        <v>0</v>
      </c>
      <c r="E21" s="515" t="s">
        <v>708</v>
      </c>
      <c r="F21" s="514">
        <f>SUM(F22:F24)</f>
        <v>13050</v>
      </c>
      <c r="G21" s="516">
        <f>SUM(G22:G24)</f>
        <v>12750</v>
      </c>
    </row>
    <row r="22" spans="2:7" ht="25.5">
      <c r="B22" s="517" t="s">
        <v>709</v>
      </c>
      <c r="C22" s="518">
        <v>4220387.88</v>
      </c>
      <c r="D22" s="518">
        <v>3165294.98</v>
      </c>
      <c r="E22" s="519" t="s">
        <v>710</v>
      </c>
      <c r="F22" s="518">
        <v>0</v>
      </c>
      <c r="G22" s="520">
        <v>0</v>
      </c>
    </row>
    <row r="23" spans="2:7" ht="25.5">
      <c r="B23" s="517" t="s">
        <v>711</v>
      </c>
      <c r="C23" s="518">
        <v>0</v>
      </c>
      <c r="D23" s="518">
        <v>0</v>
      </c>
      <c r="E23" s="519" t="s">
        <v>712</v>
      </c>
      <c r="F23" s="518">
        <v>0</v>
      </c>
      <c r="G23" s="520">
        <v>0</v>
      </c>
    </row>
    <row r="24" spans="2:7" ht="25.5">
      <c r="B24" s="517" t="s">
        <v>713</v>
      </c>
      <c r="C24" s="518">
        <v>0</v>
      </c>
      <c r="D24" s="518">
        <v>0</v>
      </c>
      <c r="E24" s="519" t="s">
        <v>714</v>
      </c>
      <c r="F24" s="518">
        <v>13050</v>
      </c>
      <c r="G24" s="520">
        <v>12750</v>
      </c>
    </row>
    <row r="25" spans="2:7" ht="25.5">
      <c r="B25" s="517" t="s">
        <v>715</v>
      </c>
      <c r="C25" s="518">
        <v>0</v>
      </c>
      <c r="D25" s="518">
        <v>0</v>
      </c>
      <c r="E25" s="515" t="s">
        <v>716</v>
      </c>
      <c r="F25" s="514">
        <f>SUM(F26:F27)</f>
        <v>0</v>
      </c>
      <c r="G25" s="516">
        <f>SUM(G26:G27)</f>
        <v>0</v>
      </c>
    </row>
    <row r="26" spans="2:7" ht="25.5">
      <c r="B26" s="517" t="s">
        <v>717</v>
      </c>
      <c r="C26" s="518">
        <v>0</v>
      </c>
      <c r="D26" s="518">
        <v>0</v>
      </c>
      <c r="E26" s="519" t="s">
        <v>718</v>
      </c>
      <c r="F26" s="518">
        <v>0</v>
      </c>
      <c r="G26" s="520">
        <v>0</v>
      </c>
    </row>
    <row r="27" spans="2:7" ht="25.5">
      <c r="B27" s="513" t="s">
        <v>719</v>
      </c>
      <c r="C27" s="514">
        <f>SUM(C28:C32)</f>
        <v>0</v>
      </c>
      <c r="D27" s="514">
        <f>SUM(D28:D32)</f>
        <v>0</v>
      </c>
      <c r="E27" s="519" t="s">
        <v>720</v>
      </c>
      <c r="F27" s="518">
        <v>0</v>
      </c>
      <c r="G27" s="520">
        <v>0</v>
      </c>
    </row>
    <row r="28" spans="2:7" ht="25.5">
      <c r="B28" s="517" t="s">
        <v>721</v>
      </c>
      <c r="C28" s="518">
        <v>0</v>
      </c>
      <c r="D28" s="518">
        <v>0</v>
      </c>
      <c r="E28" s="515" t="s">
        <v>722</v>
      </c>
      <c r="F28" s="522"/>
      <c r="G28" s="841"/>
    </row>
    <row r="29" spans="2:7" ht="25.5">
      <c r="B29" s="517" t="s">
        <v>723</v>
      </c>
      <c r="C29" s="518">
        <v>0</v>
      </c>
      <c r="D29" s="518">
        <v>0</v>
      </c>
      <c r="E29" s="515" t="s">
        <v>724</v>
      </c>
      <c r="F29" s="514">
        <f>SUM(F30:F32)</f>
        <v>0</v>
      </c>
      <c r="G29" s="516">
        <f>SUM(G30:G32)</f>
        <v>0</v>
      </c>
    </row>
    <row r="30" spans="2:7" ht="25.5">
      <c r="B30" s="517" t="s">
        <v>725</v>
      </c>
      <c r="C30" s="518">
        <v>0</v>
      </c>
      <c r="D30" s="518">
        <v>0</v>
      </c>
      <c r="E30" s="519" t="s">
        <v>726</v>
      </c>
      <c r="F30" s="518">
        <v>0</v>
      </c>
      <c r="G30" s="520">
        <v>0</v>
      </c>
    </row>
    <row r="31" spans="2:7" ht="25.5">
      <c r="B31" s="517" t="s">
        <v>727</v>
      </c>
      <c r="C31" s="518">
        <v>0</v>
      </c>
      <c r="D31" s="518">
        <v>0</v>
      </c>
      <c r="E31" s="519" t="s">
        <v>728</v>
      </c>
      <c r="F31" s="518">
        <v>0</v>
      </c>
      <c r="G31" s="520">
        <v>0</v>
      </c>
    </row>
    <row r="32" spans="2:7" ht="25.5">
      <c r="B32" s="517" t="s">
        <v>729</v>
      </c>
      <c r="C32" s="518">
        <v>0</v>
      </c>
      <c r="D32" s="518">
        <v>0</v>
      </c>
      <c r="E32" s="519" t="s">
        <v>730</v>
      </c>
      <c r="F32" s="518">
        <v>0</v>
      </c>
      <c r="G32" s="520">
        <v>0</v>
      </c>
    </row>
    <row r="33" spans="2:7" ht="26.25" customHeight="1">
      <c r="B33" s="513" t="s">
        <v>731</v>
      </c>
      <c r="C33" s="514">
        <f>SUM(C34:C38)</f>
        <v>0</v>
      </c>
      <c r="D33" s="514">
        <f>SUM(D34:D38)</f>
        <v>0</v>
      </c>
      <c r="E33" s="515" t="s">
        <v>732</v>
      </c>
      <c r="F33" s="514">
        <f>SUM(F34:F39)</f>
        <v>0</v>
      </c>
      <c r="G33" s="516">
        <f>SUM(G34:G39)</f>
        <v>0</v>
      </c>
    </row>
    <row r="34" spans="2:7" ht="11.25" customHeight="1">
      <c r="B34" s="517" t="s">
        <v>733</v>
      </c>
      <c r="C34" s="518">
        <v>0</v>
      </c>
      <c r="D34" s="518">
        <v>0</v>
      </c>
      <c r="E34" s="519" t="s">
        <v>734</v>
      </c>
      <c r="F34" s="518">
        <v>0</v>
      </c>
      <c r="G34" s="520">
        <v>0</v>
      </c>
    </row>
    <row r="35" spans="2:7" ht="11.25" customHeight="1">
      <c r="B35" s="517" t="s">
        <v>735</v>
      </c>
      <c r="C35" s="518">
        <v>0</v>
      </c>
      <c r="D35" s="518">
        <v>0</v>
      </c>
      <c r="E35" s="519" t="s">
        <v>736</v>
      </c>
      <c r="F35" s="518">
        <v>0</v>
      </c>
      <c r="G35" s="520">
        <v>0</v>
      </c>
    </row>
    <row r="36" spans="2:7" ht="25.5">
      <c r="B36" s="517" t="s">
        <v>737</v>
      </c>
      <c r="C36" s="518">
        <v>0</v>
      </c>
      <c r="D36" s="518">
        <v>0</v>
      </c>
      <c r="E36" s="519" t="s">
        <v>738</v>
      </c>
      <c r="F36" s="518">
        <v>0</v>
      </c>
      <c r="G36" s="520">
        <v>0</v>
      </c>
    </row>
    <row r="37" spans="2:7" ht="25.5">
      <c r="B37" s="517" t="s">
        <v>739</v>
      </c>
      <c r="C37" s="518">
        <v>0</v>
      </c>
      <c r="D37" s="518">
        <v>0</v>
      </c>
      <c r="E37" s="519" t="s">
        <v>740</v>
      </c>
      <c r="F37" s="518">
        <v>0</v>
      </c>
      <c r="G37" s="520">
        <v>0</v>
      </c>
    </row>
    <row r="38" spans="2:7" ht="25.5">
      <c r="B38" s="517" t="s">
        <v>741</v>
      </c>
      <c r="C38" s="518">
        <v>0</v>
      </c>
      <c r="D38" s="518">
        <v>0</v>
      </c>
      <c r="E38" s="519" t="s">
        <v>742</v>
      </c>
      <c r="F38" s="518">
        <v>0</v>
      </c>
      <c r="G38" s="520">
        <v>0</v>
      </c>
    </row>
    <row r="39" spans="2:7" ht="11.25" customHeight="1">
      <c r="B39" s="513" t="s">
        <v>743</v>
      </c>
      <c r="C39" s="522"/>
      <c r="D39" s="522"/>
      <c r="E39" s="519" t="s">
        <v>744</v>
      </c>
      <c r="F39" s="518">
        <v>0</v>
      </c>
      <c r="G39" s="520">
        <v>0</v>
      </c>
    </row>
    <row r="40" spans="2:7" ht="25.5">
      <c r="B40" s="513" t="s">
        <v>745</v>
      </c>
      <c r="C40" s="514">
        <f>SUM(C41:C42)</f>
        <v>0</v>
      </c>
      <c r="D40" s="514">
        <f>SUM(D41:D42)</f>
        <v>0</v>
      </c>
      <c r="E40" s="515" t="s">
        <v>746</v>
      </c>
      <c r="F40" s="514">
        <f>SUM(F41:F43)</f>
        <v>0</v>
      </c>
      <c r="G40" s="516">
        <f>SUM(G41:G43)</f>
        <v>0</v>
      </c>
    </row>
    <row r="41" spans="2:7" ht="25.5">
      <c r="B41" s="517" t="s">
        <v>747</v>
      </c>
      <c r="C41" s="518">
        <v>0</v>
      </c>
      <c r="D41" s="518">
        <v>0</v>
      </c>
      <c r="E41" s="519" t="s">
        <v>748</v>
      </c>
      <c r="F41" s="518">
        <v>0</v>
      </c>
      <c r="G41" s="520">
        <v>0</v>
      </c>
    </row>
    <row r="42" spans="2:7" ht="11.25" customHeight="1">
      <c r="B42" s="517" t="s">
        <v>749</v>
      </c>
      <c r="C42" s="518">
        <v>0</v>
      </c>
      <c r="D42" s="518">
        <v>0</v>
      </c>
      <c r="E42" s="519" t="s">
        <v>750</v>
      </c>
      <c r="F42" s="518">
        <v>0</v>
      </c>
      <c r="G42" s="520">
        <v>0</v>
      </c>
    </row>
    <row r="43" spans="2:7" ht="15" customHeight="1">
      <c r="B43" s="513" t="s">
        <v>751</v>
      </c>
      <c r="C43" s="514">
        <f>SUM(C44:C47)</f>
        <v>0</v>
      </c>
      <c r="D43" s="514">
        <f>SUM(D44:D47)</f>
        <v>0</v>
      </c>
      <c r="E43" s="519" t="s">
        <v>752</v>
      </c>
      <c r="F43" s="518">
        <v>0</v>
      </c>
      <c r="G43" s="520">
        <v>0</v>
      </c>
    </row>
    <row r="44" spans="2:7" ht="15" customHeight="1">
      <c r="B44" s="517" t="s">
        <v>753</v>
      </c>
      <c r="C44" s="518">
        <v>0</v>
      </c>
      <c r="D44" s="518">
        <v>0</v>
      </c>
      <c r="E44" s="515" t="s">
        <v>754</v>
      </c>
      <c r="F44" s="514">
        <f>SUM(F45:F47)</f>
        <v>0</v>
      </c>
      <c r="G44" s="516">
        <f>SUM(G45:G47)</f>
        <v>0</v>
      </c>
    </row>
    <row r="45" spans="2:7" ht="25.5">
      <c r="B45" s="517" t="s">
        <v>755</v>
      </c>
      <c r="C45" s="518">
        <v>0</v>
      </c>
      <c r="D45" s="518">
        <v>0</v>
      </c>
      <c r="E45" s="519" t="s">
        <v>756</v>
      </c>
      <c r="F45" s="518">
        <v>0</v>
      </c>
      <c r="G45" s="520">
        <v>0</v>
      </c>
    </row>
    <row r="46" spans="2:7" ht="25.5">
      <c r="B46" s="517" t="s">
        <v>757</v>
      </c>
      <c r="C46" s="518">
        <v>0</v>
      </c>
      <c r="D46" s="518">
        <v>0</v>
      </c>
      <c r="E46" s="519" t="s">
        <v>758</v>
      </c>
      <c r="F46" s="518">
        <v>0</v>
      </c>
      <c r="G46" s="520">
        <v>0</v>
      </c>
    </row>
    <row r="47" spans="2:7" ht="11.25" customHeight="1">
      <c r="B47" s="517" t="s">
        <v>759</v>
      </c>
      <c r="C47" s="518">
        <v>0</v>
      </c>
      <c r="D47" s="518">
        <v>0</v>
      </c>
      <c r="E47" s="519" t="s">
        <v>760</v>
      </c>
      <c r="F47" s="518">
        <v>0</v>
      </c>
      <c r="G47" s="520">
        <v>0</v>
      </c>
    </row>
    <row r="48" spans="2:7" ht="7.5" customHeight="1">
      <c r="B48" s="523"/>
      <c r="C48" s="524"/>
      <c r="D48" s="524"/>
      <c r="E48" s="525"/>
      <c r="F48" s="524"/>
      <c r="G48" s="526"/>
    </row>
    <row r="49" spans="2:7" ht="25.5">
      <c r="B49" s="527" t="s">
        <v>761</v>
      </c>
      <c r="C49" s="514">
        <f>C11+C19+C27+C33+C39+C40+C43</f>
        <v>5460768.7999999998</v>
      </c>
      <c r="D49" s="514">
        <f>D11+D19+D27+D33+D39+D40+D43</f>
        <v>5134008.24</v>
      </c>
      <c r="E49" s="528" t="s">
        <v>762</v>
      </c>
      <c r="F49" s="514">
        <f>F11+F21+F25+F28+F29+F33+F40+F44</f>
        <v>21165586.780000001</v>
      </c>
      <c r="G49" s="516">
        <f>G11+G21+G25+G28+G29+G33+G40+G44</f>
        <v>17269068.890000001</v>
      </c>
    </row>
    <row r="50" spans="2:7" ht="7.5" customHeight="1">
      <c r="B50" s="529"/>
      <c r="C50" s="524"/>
      <c r="D50" s="530"/>
      <c r="E50" s="531"/>
      <c r="F50" s="530"/>
      <c r="G50" s="526"/>
    </row>
    <row r="51" spans="2:7">
      <c r="B51" s="508" t="s">
        <v>763</v>
      </c>
      <c r="C51" s="509"/>
      <c r="D51" s="509"/>
      <c r="E51" s="757" t="s">
        <v>764</v>
      </c>
      <c r="F51" s="532"/>
      <c r="G51" s="533"/>
    </row>
    <row r="52" spans="2:7" ht="11.25" customHeight="1">
      <c r="B52" s="517" t="s">
        <v>765</v>
      </c>
      <c r="C52" s="518">
        <v>0</v>
      </c>
      <c r="D52" s="518">
        <v>0</v>
      </c>
      <c r="E52" s="534" t="s">
        <v>766</v>
      </c>
      <c r="F52" s="535">
        <v>0</v>
      </c>
      <c r="G52" s="536">
        <v>0</v>
      </c>
    </row>
    <row r="53" spans="2:7" ht="25.5">
      <c r="B53" s="537" t="s">
        <v>767</v>
      </c>
      <c r="C53" s="518">
        <v>0</v>
      </c>
      <c r="D53" s="518">
        <v>0</v>
      </c>
      <c r="E53" s="534" t="s">
        <v>768</v>
      </c>
      <c r="F53" s="535">
        <v>0</v>
      </c>
      <c r="G53" s="536">
        <v>0</v>
      </c>
    </row>
    <row r="54" spans="2:7" ht="25.5">
      <c r="B54" s="537" t="s">
        <v>769</v>
      </c>
      <c r="C54" s="518">
        <v>120465781.81999999</v>
      </c>
      <c r="D54" s="518">
        <f>6897147.32+20435344.8+85007592.14</f>
        <v>112340084.26000001</v>
      </c>
      <c r="E54" s="534" t="s">
        <v>770</v>
      </c>
      <c r="F54" s="535">
        <v>0</v>
      </c>
      <c r="G54" s="536">
        <v>0</v>
      </c>
    </row>
    <row r="55" spans="2:7" ht="11.25" customHeight="1">
      <c r="B55" s="517" t="s">
        <v>771</v>
      </c>
      <c r="C55" s="518">
        <v>27149822</v>
      </c>
      <c r="D55" s="518">
        <f>3658003.7+51755.65+18285595.84+877160.53+7011595.48+33314.22</f>
        <v>29917425.420000002</v>
      </c>
      <c r="E55" s="534" t="s">
        <v>772</v>
      </c>
      <c r="F55" s="535">
        <v>0</v>
      </c>
      <c r="G55" s="536">
        <v>0</v>
      </c>
    </row>
    <row r="56" spans="2:7" ht="25.5">
      <c r="B56" s="517" t="s">
        <v>773</v>
      </c>
      <c r="C56" s="518"/>
      <c r="D56" s="518"/>
      <c r="E56" s="534" t="s">
        <v>774</v>
      </c>
      <c r="F56" s="535">
        <v>0</v>
      </c>
      <c r="G56" s="536">
        <v>0</v>
      </c>
    </row>
    <row r="57" spans="2:7" ht="25.5">
      <c r="B57" s="517" t="s">
        <v>775</v>
      </c>
      <c r="C57" s="518">
        <v>-18913483.34</v>
      </c>
      <c r="D57" s="518">
        <f>-1224807.45-12327603.21</f>
        <v>-13552410.66</v>
      </c>
      <c r="E57" s="534" t="s">
        <v>776</v>
      </c>
      <c r="F57" s="535">
        <v>0</v>
      </c>
      <c r="G57" s="536">
        <v>0</v>
      </c>
    </row>
    <row r="58" spans="2:7" ht="11.25" customHeight="1">
      <c r="B58" s="517" t="s">
        <v>777</v>
      </c>
      <c r="C58" s="518"/>
      <c r="D58" s="518"/>
      <c r="E58" s="525"/>
      <c r="F58" s="524"/>
      <c r="G58" s="526"/>
    </row>
    <row r="59" spans="2:7" ht="25.5">
      <c r="B59" s="517" t="s">
        <v>778</v>
      </c>
      <c r="C59" s="518"/>
      <c r="D59" s="518"/>
      <c r="E59" s="538" t="s">
        <v>779</v>
      </c>
      <c r="F59" s="514">
        <f>SUM(F52:F57)</f>
        <v>0</v>
      </c>
      <c r="G59" s="516">
        <f>SUM(G52:G57)</f>
        <v>0</v>
      </c>
    </row>
    <row r="60" spans="2:7">
      <c r="B60" s="517" t="s">
        <v>780</v>
      </c>
      <c r="C60" s="518"/>
      <c r="D60" s="518"/>
      <c r="E60" s="525"/>
      <c r="F60" s="524"/>
      <c r="G60" s="526"/>
    </row>
    <row r="61" spans="2:7" ht="15" customHeight="1">
      <c r="B61" s="523"/>
      <c r="C61" s="524"/>
      <c r="D61" s="524"/>
      <c r="E61" s="538" t="s">
        <v>781</v>
      </c>
      <c r="F61" s="539">
        <f>F49+F59</f>
        <v>21165586.780000001</v>
      </c>
      <c r="G61" s="540">
        <f>G49+G59</f>
        <v>17269068.890000001</v>
      </c>
    </row>
    <row r="62" spans="2:7" ht="25.5">
      <c r="B62" s="541" t="s">
        <v>782</v>
      </c>
      <c r="C62" s="514">
        <f>SUM(C52:C60)</f>
        <v>128702120.47999999</v>
      </c>
      <c r="D62" s="514">
        <f>SUM(D52:D60)</f>
        <v>128705099.02000001</v>
      </c>
      <c r="E62" s="525"/>
      <c r="F62" s="524"/>
      <c r="G62" s="526"/>
    </row>
    <row r="63" spans="2:7" ht="9" customHeight="1">
      <c r="B63" s="523"/>
      <c r="C63" s="524"/>
      <c r="D63" s="524"/>
      <c r="E63" s="542" t="s">
        <v>783</v>
      </c>
      <c r="F63" s="524"/>
      <c r="G63" s="526"/>
    </row>
    <row r="64" spans="2:7" ht="15" customHeight="1">
      <c r="B64" s="541" t="s">
        <v>784</v>
      </c>
      <c r="C64" s="539">
        <f>C49+C62</f>
        <v>134162889.27999999</v>
      </c>
      <c r="D64" s="539">
        <f>D49+D62</f>
        <v>133839107.26000001</v>
      </c>
      <c r="E64" s="525"/>
      <c r="F64" s="524"/>
      <c r="G64" s="526"/>
    </row>
    <row r="65" spans="2:7" ht="25.5">
      <c r="B65" s="523"/>
      <c r="C65" s="524"/>
      <c r="D65" s="524"/>
      <c r="E65" s="538" t="s">
        <v>785</v>
      </c>
      <c r="F65" s="514">
        <f>SUM(F66:F68)</f>
        <v>16351246</v>
      </c>
      <c r="G65" s="516">
        <f>SUM(G66:G68)</f>
        <v>16351246</v>
      </c>
    </row>
    <row r="66" spans="2:7" ht="11.25" customHeight="1">
      <c r="B66" s="543"/>
      <c r="C66" s="544"/>
      <c r="D66" s="544"/>
      <c r="E66" s="545" t="s">
        <v>786</v>
      </c>
      <c r="F66" s="546">
        <v>16351246</v>
      </c>
      <c r="G66" s="520">
        <v>16351246</v>
      </c>
    </row>
    <row r="67" spans="2:7" ht="11.25" customHeight="1">
      <c r="B67" s="543"/>
      <c r="C67" s="544"/>
      <c r="D67" s="544"/>
      <c r="E67" s="545" t="s">
        <v>787</v>
      </c>
      <c r="F67" s="546">
        <v>0</v>
      </c>
      <c r="G67" s="520">
        <v>0</v>
      </c>
    </row>
    <row r="68" spans="2:7" ht="25.5">
      <c r="B68" s="523"/>
      <c r="C68" s="524"/>
      <c r="D68" s="524"/>
      <c r="E68" s="519" t="s">
        <v>788</v>
      </c>
      <c r="F68" s="518">
        <v>0</v>
      </c>
      <c r="G68" s="520">
        <v>0</v>
      </c>
    </row>
    <row r="69" spans="2:7" ht="9" customHeight="1">
      <c r="B69" s="523"/>
      <c r="C69" s="524"/>
      <c r="D69" s="524"/>
      <c r="E69" s="525"/>
      <c r="F69" s="524"/>
      <c r="G69" s="526"/>
    </row>
    <row r="70" spans="2:7" ht="25.5">
      <c r="B70" s="523"/>
      <c r="C70" s="524"/>
      <c r="D70" s="524"/>
      <c r="E70" s="538" t="s">
        <v>789</v>
      </c>
      <c r="F70" s="514">
        <f>SUM(F71:F75)</f>
        <v>96646056.5</v>
      </c>
      <c r="G70" s="516">
        <f>SUM(G71:G75)</f>
        <v>100218792.37</v>
      </c>
    </row>
    <row r="71" spans="2:7" ht="11.25" customHeight="1">
      <c r="B71" s="523"/>
      <c r="C71" s="524"/>
      <c r="D71" s="524"/>
      <c r="E71" s="519" t="s">
        <v>790</v>
      </c>
      <c r="F71" s="518">
        <v>82403104.629999995</v>
      </c>
      <c r="G71" s="520">
        <v>43151881.159999996</v>
      </c>
    </row>
    <row r="72" spans="2:7" ht="11.25" customHeight="1">
      <c r="B72" s="523"/>
      <c r="C72" s="524"/>
      <c r="D72" s="524"/>
      <c r="E72" s="519" t="s">
        <v>791</v>
      </c>
      <c r="F72" s="518">
        <v>14242951.869999999</v>
      </c>
      <c r="G72" s="520">
        <v>57066911.210000001</v>
      </c>
    </row>
    <row r="73" spans="2:7" ht="11.25" customHeight="1">
      <c r="B73" s="523"/>
      <c r="C73" s="524"/>
      <c r="D73" s="524"/>
      <c r="E73" s="519" t="s">
        <v>792</v>
      </c>
      <c r="F73" s="518">
        <v>0</v>
      </c>
      <c r="G73" s="520">
        <v>0</v>
      </c>
    </row>
    <row r="74" spans="2:7" ht="11.25" customHeight="1">
      <c r="B74" s="523"/>
      <c r="C74" s="524"/>
      <c r="D74" s="524"/>
      <c r="E74" s="519" t="s">
        <v>793</v>
      </c>
      <c r="F74" s="518">
        <v>0</v>
      </c>
      <c r="G74" s="520">
        <v>0</v>
      </c>
    </row>
    <row r="75" spans="2:7" ht="25.5">
      <c r="B75" s="523"/>
      <c r="C75" s="524"/>
      <c r="D75" s="524"/>
      <c r="E75" s="519" t="s">
        <v>794</v>
      </c>
      <c r="F75" s="518">
        <v>0</v>
      </c>
      <c r="G75" s="520">
        <v>0</v>
      </c>
    </row>
    <row r="76" spans="2:7" ht="9" customHeight="1">
      <c r="B76" s="523"/>
      <c r="C76" s="524"/>
      <c r="D76" s="524"/>
      <c r="E76" s="547"/>
      <c r="F76" s="548"/>
      <c r="G76" s="549"/>
    </row>
    <row r="77" spans="2:7" ht="38.25">
      <c r="B77" s="523"/>
      <c r="C77" s="524"/>
      <c r="D77" s="524"/>
      <c r="E77" s="538" t="s">
        <v>795</v>
      </c>
      <c r="F77" s="514">
        <f>SUM(F78:F79)</f>
        <v>0</v>
      </c>
      <c r="G77" s="516">
        <f>SUM(G78:G79)</f>
        <v>0</v>
      </c>
    </row>
    <row r="78" spans="2:7" ht="11.25" customHeight="1">
      <c r="B78" s="523"/>
      <c r="C78" s="524"/>
      <c r="D78" s="524"/>
      <c r="E78" s="519" t="s">
        <v>796</v>
      </c>
      <c r="F78" s="518">
        <v>0</v>
      </c>
      <c r="G78" s="520">
        <v>0</v>
      </c>
    </row>
    <row r="79" spans="2:7" ht="25.5">
      <c r="B79" s="523"/>
      <c r="C79" s="524"/>
      <c r="D79" s="524"/>
      <c r="E79" s="519" t="s">
        <v>797</v>
      </c>
      <c r="F79" s="518">
        <v>0</v>
      </c>
      <c r="G79" s="520">
        <v>0</v>
      </c>
    </row>
    <row r="80" spans="2:7" ht="9" customHeight="1">
      <c r="B80" s="523"/>
      <c r="C80" s="524"/>
      <c r="D80" s="524"/>
      <c r="E80" s="547"/>
      <c r="F80" s="548"/>
      <c r="G80" s="549"/>
    </row>
    <row r="81" spans="2:14" ht="25.5">
      <c r="B81" s="523"/>
      <c r="C81" s="524"/>
      <c r="D81" s="524"/>
      <c r="E81" s="538" t="s">
        <v>798</v>
      </c>
      <c r="F81" s="514">
        <f>F65+F70+F77</f>
        <v>112997302.5</v>
      </c>
      <c r="G81" s="516">
        <f>G65+G70+G77</f>
        <v>116570038.37</v>
      </c>
    </row>
    <row r="82" spans="2:14" ht="9" customHeight="1">
      <c r="B82" s="523"/>
      <c r="C82" s="524"/>
      <c r="D82" s="524"/>
      <c r="E82" s="547"/>
      <c r="F82" s="548"/>
      <c r="G82" s="549"/>
    </row>
    <row r="83" spans="2:14" ht="25.5">
      <c r="B83" s="523"/>
      <c r="C83" s="524"/>
      <c r="D83" s="524"/>
      <c r="E83" s="538" t="s">
        <v>799</v>
      </c>
      <c r="F83" s="539">
        <f>F61+F81</f>
        <v>134162889.28</v>
      </c>
      <c r="G83" s="540">
        <f>G61+G81</f>
        <v>133839107.26000001</v>
      </c>
    </row>
    <row r="84" spans="2:14" ht="9" customHeight="1">
      <c r="B84" s="445"/>
      <c r="C84" s="446"/>
      <c r="D84" s="446"/>
      <c r="E84" s="447"/>
      <c r="F84" s="446"/>
      <c r="G84" s="448"/>
    </row>
    <row r="85" spans="2:14" ht="7.5" customHeight="1">
      <c r="B85" s="449"/>
      <c r="C85" s="450"/>
      <c r="D85" s="450"/>
      <c r="E85" s="451"/>
      <c r="F85" s="450"/>
      <c r="G85" s="452"/>
    </row>
    <row r="86" spans="2:14" ht="15" customHeight="1">
      <c r="B86" s="453"/>
      <c r="C86" s="453"/>
      <c r="D86" s="453"/>
      <c r="E86" s="453"/>
      <c r="F86" s="453"/>
      <c r="G86" s="453"/>
    </row>
    <row r="87" spans="2:14" ht="15" customHeight="1">
      <c r="B87" s="454"/>
      <c r="C87" s="454"/>
      <c r="D87" s="454"/>
      <c r="E87" s="454"/>
      <c r="F87" s="454"/>
      <c r="G87" s="454"/>
    </row>
    <row r="88" spans="2:14" customFormat="1">
      <c r="B88" s="254"/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</row>
    <row r="89" spans="2:14" customFormat="1"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</row>
    <row r="90" spans="2:14" customFormat="1">
      <c r="B90" s="254"/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</row>
    <row r="91" spans="2:14">
      <c r="B91" s="455"/>
      <c r="C91" s="455"/>
      <c r="D91" s="254"/>
      <c r="E91" s="254"/>
      <c r="F91" s="254"/>
      <c r="G91" s="254"/>
    </row>
    <row r="92" spans="2:14">
      <c r="B92" s="1311"/>
      <c r="C92" s="1311"/>
      <c r="D92" s="254"/>
      <c r="E92" s="254"/>
      <c r="F92" s="254"/>
      <c r="G92" s="254"/>
    </row>
  </sheetData>
  <mergeCells count="11">
    <mergeCell ref="B92:C92"/>
    <mergeCell ref="B2:G2"/>
    <mergeCell ref="B3:G3"/>
    <mergeCell ref="B4:G4"/>
    <mergeCell ref="B5:G5"/>
    <mergeCell ref="B6:B8"/>
    <mergeCell ref="C6:C8"/>
    <mergeCell ref="D6:D8"/>
    <mergeCell ref="E6:E8"/>
    <mergeCell ref="F6:F8"/>
    <mergeCell ref="G6:G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rowBreaks count="2" manualBreakCount="2">
    <brk id="56" min="1" max="6" man="1"/>
    <brk id="91" min="1" max="6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N67"/>
  <sheetViews>
    <sheetView showGridLines="0" zoomScaleNormal="100" workbookViewId="0"/>
  </sheetViews>
  <sheetFormatPr baseColWidth="10" defaultRowHeight="15"/>
  <cols>
    <col min="1" max="1" width="1.5703125" style="1" customWidth="1"/>
    <col min="2" max="2" width="12.85546875" style="1" customWidth="1"/>
    <col min="3" max="3" width="26.85546875" style="1" customWidth="1"/>
    <col min="4" max="4" width="18.85546875" style="1" customWidth="1"/>
    <col min="5" max="10" width="18.7109375" style="1" customWidth="1"/>
    <col min="11" max="16384" width="11.42578125" style="1"/>
  </cols>
  <sheetData>
    <row r="1" spans="2:10" ht="7.5" customHeight="1"/>
    <row r="2" spans="2:10">
      <c r="B2" s="1332" t="s">
        <v>960</v>
      </c>
      <c r="C2" s="1333"/>
      <c r="D2" s="1333"/>
      <c r="E2" s="1333"/>
      <c r="F2" s="1333"/>
      <c r="G2" s="1333"/>
      <c r="H2" s="1333"/>
      <c r="I2" s="1333"/>
      <c r="J2" s="1334"/>
    </row>
    <row r="3" spans="2:10">
      <c r="B3" s="1335" t="s">
        <v>1009</v>
      </c>
      <c r="C3" s="1336"/>
      <c r="D3" s="1336"/>
      <c r="E3" s="1336"/>
      <c r="F3" s="1336"/>
      <c r="G3" s="1336"/>
      <c r="H3" s="1336"/>
      <c r="I3" s="1336"/>
      <c r="J3" s="1337"/>
    </row>
    <row r="4" spans="2:10">
      <c r="B4" s="1338" t="s">
        <v>800</v>
      </c>
      <c r="C4" s="1339"/>
      <c r="D4" s="1339"/>
      <c r="E4" s="1339"/>
      <c r="F4" s="1339"/>
      <c r="G4" s="1339"/>
      <c r="H4" s="1339"/>
      <c r="I4" s="1339"/>
      <c r="J4" s="1340"/>
    </row>
    <row r="5" spans="2:10">
      <c r="B5" s="1338" t="s">
        <v>801</v>
      </c>
      <c r="C5" s="1339"/>
      <c r="D5" s="1339"/>
      <c r="E5" s="1339"/>
      <c r="F5" s="1339"/>
      <c r="G5" s="1339"/>
      <c r="H5" s="1339"/>
      <c r="I5" s="1339"/>
      <c r="J5" s="1340"/>
    </row>
    <row r="6" spans="2:10">
      <c r="B6" s="1338" t="s">
        <v>590</v>
      </c>
      <c r="C6" s="1339"/>
      <c r="D6" s="1339"/>
      <c r="E6" s="1339"/>
      <c r="F6" s="1339"/>
      <c r="G6" s="1339"/>
      <c r="H6" s="1339"/>
      <c r="I6" s="1339"/>
      <c r="J6" s="1340"/>
    </row>
    <row r="7" spans="2:10" ht="63.75">
      <c r="B7" s="1330" t="s">
        <v>802</v>
      </c>
      <c r="C7" s="1331"/>
      <c r="D7" s="842" t="s">
        <v>803</v>
      </c>
      <c r="E7" s="842" t="s">
        <v>804</v>
      </c>
      <c r="F7" s="842" t="s">
        <v>805</v>
      </c>
      <c r="G7" s="842" t="s">
        <v>806</v>
      </c>
      <c r="H7" s="842" t="s">
        <v>807</v>
      </c>
      <c r="I7" s="842" t="s">
        <v>808</v>
      </c>
      <c r="J7" s="857" t="s">
        <v>809</v>
      </c>
    </row>
    <row r="8" spans="2:10" ht="4.5" customHeight="1">
      <c r="B8" s="1343"/>
      <c r="C8" s="1344"/>
      <c r="D8" s="552"/>
      <c r="E8" s="552"/>
      <c r="F8" s="552"/>
      <c r="G8" s="552"/>
      <c r="H8" s="552"/>
      <c r="I8" s="552"/>
      <c r="J8" s="858"/>
    </row>
    <row r="9" spans="2:10" ht="8.25" customHeight="1">
      <c r="B9" s="1345"/>
      <c r="C9" s="1346"/>
      <c r="D9" s="554"/>
      <c r="E9" s="554"/>
      <c r="F9" s="554"/>
      <c r="G9" s="554"/>
      <c r="H9" s="554"/>
      <c r="I9" s="554"/>
      <c r="J9" s="859"/>
    </row>
    <row r="10" spans="2:10" ht="14.25" customHeight="1">
      <c r="B10" s="1347" t="s">
        <v>810</v>
      </c>
      <c r="C10" s="1348"/>
      <c r="D10" s="514">
        <f>D11+D15</f>
        <v>0</v>
      </c>
      <c r="E10" s="514">
        <f t="shared" ref="E10:J10" si="0">E11+E15</f>
        <v>0</v>
      </c>
      <c r="F10" s="514">
        <f t="shared" si="0"/>
        <v>0</v>
      </c>
      <c r="G10" s="514">
        <f t="shared" si="0"/>
        <v>0</v>
      </c>
      <c r="H10" s="514">
        <f>D10+E10-F10+G10</f>
        <v>0</v>
      </c>
      <c r="I10" s="514">
        <f t="shared" si="0"/>
        <v>0</v>
      </c>
      <c r="J10" s="516">
        <f t="shared" si="0"/>
        <v>0</v>
      </c>
    </row>
    <row r="11" spans="2:10">
      <c r="B11" s="1347" t="s">
        <v>811</v>
      </c>
      <c r="C11" s="1348"/>
      <c r="D11" s="514">
        <f>SUM(D12:D14)</f>
        <v>0</v>
      </c>
      <c r="E11" s="514">
        <f t="shared" ref="E11:J11" si="1">SUM(E12:E14)</f>
        <v>0</v>
      </c>
      <c r="F11" s="514">
        <f t="shared" si="1"/>
        <v>0</v>
      </c>
      <c r="G11" s="514">
        <f t="shared" si="1"/>
        <v>0</v>
      </c>
      <c r="H11" s="514">
        <f t="shared" ref="H11:H31" si="2">D11+E11-F11+G11</f>
        <v>0</v>
      </c>
      <c r="I11" s="514">
        <f t="shared" si="1"/>
        <v>0</v>
      </c>
      <c r="J11" s="516">
        <f t="shared" si="1"/>
        <v>0</v>
      </c>
    </row>
    <row r="12" spans="2:10">
      <c r="B12" s="860"/>
      <c r="C12" s="555" t="s">
        <v>812</v>
      </c>
      <c r="D12" s="518"/>
      <c r="E12" s="518"/>
      <c r="F12" s="518"/>
      <c r="G12" s="518"/>
      <c r="H12" s="556">
        <f t="shared" si="2"/>
        <v>0</v>
      </c>
      <c r="I12" s="518"/>
      <c r="J12" s="520"/>
    </row>
    <row r="13" spans="2:10">
      <c r="B13" s="860"/>
      <c r="C13" s="555" t="s">
        <v>813</v>
      </c>
      <c r="D13" s="518"/>
      <c r="E13" s="518"/>
      <c r="F13" s="518"/>
      <c r="G13" s="518"/>
      <c r="H13" s="556">
        <f t="shared" si="2"/>
        <v>0</v>
      </c>
      <c r="I13" s="518"/>
      <c r="J13" s="520"/>
    </row>
    <row r="14" spans="2:10">
      <c r="B14" s="860"/>
      <c r="C14" s="574" t="s">
        <v>814</v>
      </c>
      <c r="D14" s="518"/>
      <c r="E14" s="518"/>
      <c r="F14" s="518"/>
      <c r="G14" s="518"/>
      <c r="H14" s="556">
        <f t="shared" si="2"/>
        <v>0</v>
      </c>
      <c r="I14" s="518"/>
      <c r="J14" s="520"/>
    </row>
    <row r="15" spans="2:10">
      <c r="B15" s="1347" t="s">
        <v>815</v>
      </c>
      <c r="C15" s="1348"/>
      <c r="D15" s="514">
        <f>SUM(D16:D18)</f>
        <v>0</v>
      </c>
      <c r="E15" s="514">
        <f t="shared" ref="E15:J15" si="3">SUM(E16:E18)</f>
        <v>0</v>
      </c>
      <c r="F15" s="514">
        <f t="shared" si="3"/>
        <v>0</v>
      </c>
      <c r="G15" s="514">
        <f t="shared" si="3"/>
        <v>0</v>
      </c>
      <c r="H15" s="514">
        <f t="shared" si="2"/>
        <v>0</v>
      </c>
      <c r="I15" s="514">
        <f t="shared" si="3"/>
        <v>0</v>
      </c>
      <c r="J15" s="516">
        <f t="shared" si="3"/>
        <v>0</v>
      </c>
    </row>
    <row r="16" spans="2:10">
      <c r="B16" s="860"/>
      <c r="C16" s="555" t="s">
        <v>816</v>
      </c>
      <c r="D16" s="518"/>
      <c r="E16" s="518"/>
      <c r="F16" s="518"/>
      <c r="G16" s="518"/>
      <c r="H16" s="556">
        <f t="shared" si="2"/>
        <v>0</v>
      </c>
      <c r="I16" s="518"/>
      <c r="J16" s="520"/>
    </row>
    <row r="17" spans="2:10">
      <c r="B17" s="860"/>
      <c r="C17" s="573" t="s">
        <v>817</v>
      </c>
      <c r="D17" s="518"/>
      <c r="E17" s="518"/>
      <c r="F17" s="518"/>
      <c r="G17" s="518"/>
      <c r="H17" s="556">
        <f t="shared" si="2"/>
        <v>0</v>
      </c>
      <c r="I17" s="518"/>
      <c r="J17" s="520"/>
    </row>
    <row r="18" spans="2:10">
      <c r="B18" s="860"/>
      <c r="C18" s="574" t="s">
        <v>818</v>
      </c>
      <c r="D18" s="518"/>
      <c r="E18" s="518"/>
      <c r="F18" s="518"/>
      <c r="G18" s="518"/>
      <c r="H18" s="556">
        <f t="shared" si="2"/>
        <v>0</v>
      </c>
      <c r="I18" s="518"/>
      <c r="J18" s="520"/>
    </row>
    <row r="19" spans="2:10">
      <c r="B19" s="1349" t="s">
        <v>819</v>
      </c>
      <c r="C19" s="1350"/>
      <c r="D19" s="521"/>
      <c r="E19" s="557"/>
      <c r="F19" s="557"/>
      <c r="G19" s="557"/>
      <c r="H19" s="514">
        <f t="shared" si="2"/>
        <v>0</v>
      </c>
      <c r="I19" s="557"/>
      <c r="J19" s="861"/>
    </row>
    <row r="20" spans="2:10" ht="7.5" customHeight="1">
      <c r="B20" s="860"/>
      <c r="C20" s="843"/>
      <c r="D20" s="509"/>
      <c r="E20" s="509"/>
      <c r="F20" s="509"/>
      <c r="G20" s="509"/>
      <c r="H20" s="509"/>
      <c r="I20" s="509"/>
      <c r="J20" s="862"/>
    </row>
    <row r="21" spans="2:10" ht="24" customHeight="1">
      <c r="B21" s="1351" t="s">
        <v>820</v>
      </c>
      <c r="C21" s="1352"/>
      <c r="D21" s="514">
        <f>D10+D19</f>
        <v>0</v>
      </c>
      <c r="E21" s="376"/>
      <c r="F21" s="870" t="s">
        <v>999</v>
      </c>
      <c r="G21" s="375"/>
      <c r="H21" s="514">
        <v>0</v>
      </c>
      <c r="I21" s="514">
        <f t="shared" ref="I21:J21" si="4">I10+I19</f>
        <v>0</v>
      </c>
      <c r="J21" s="516">
        <f t="shared" si="4"/>
        <v>0</v>
      </c>
    </row>
    <row r="22" spans="2:10" ht="7.5" customHeight="1">
      <c r="B22" s="1353"/>
      <c r="C22" s="1354"/>
      <c r="D22" s="509"/>
      <c r="E22" s="509"/>
      <c r="F22" s="509"/>
      <c r="G22" s="509"/>
      <c r="H22" s="509"/>
      <c r="I22" s="509"/>
      <c r="J22" s="862"/>
    </row>
    <row r="23" spans="2:10">
      <c r="B23" s="1347" t="s">
        <v>821</v>
      </c>
      <c r="C23" s="1348"/>
      <c r="D23" s="514">
        <f>SUM(D24:D26)</f>
        <v>0</v>
      </c>
      <c r="E23" s="514">
        <f>SUM(E24:E26)</f>
        <v>0</v>
      </c>
      <c r="F23" s="514">
        <f>SUM(F24:F26)</f>
        <v>0</v>
      </c>
      <c r="G23" s="514">
        <f>SUM(G24:G26)</f>
        <v>0</v>
      </c>
      <c r="H23" s="514">
        <f t="shared" si="2"/>
        <v>0</v>
      </c>
      <c r="I23" s="514">
        <f>SUM(I24:I26)</f>
        <v>0</v>
      </c>
      <c r="J23" s="516">
        <f>SUM(J24:J26)</f>
        <v>0</v>
      </c>
    </row>
    <row r="24" spans="2:10">
      <c r="B24" s="1341" t="s">
        <v>822</v>
      </c>
      <c r="C24" s="1342"/>
      <c r="D24" s="518"/>
      <c r="E24" s="518"/>
      <c r="F24" s="518"/>
      <c r="G24" s="518"/>
      <c r="H24" s="556">
        <f t="shared" si="2"/>
        <v>0</v>
      </c>
      <c r="I24" s="518"/>
      <c r="J24" s="520"/>
    </row>
    <row r="25" spans="2:10">
      <c r="B25" s="1341" t="s">
        <v>823</v>
      </c>
      <c r="C25" s="1342"/>
      <c r="D25" s="518"/>
      <c r="E25" s="518"/>
      <c r="F25" s="518"/>
      <c r="G25" s="518"/>
      <c r="H25" s="556">
        <f t="shared" si="2"/>
        <v>0</v>
      </c>
      <c r="I25" s="518"/>
      <c r="J25" s="520"/>
    </row>
    <row r="26" spans="2:10">
      <c r="B26" s="1341" t="s">
        <v>824</v>
      </c>
      <c r="C26" s="1342"/>
      <c r="D26" s="518"/>
      <c r="E26" s="518"/>
      <c r="F26" s="518"/>
      <c r="G26" s="518"/>
      <c r="H26" s="556">
        <f t="shared" si="2"/>
        <v>0</v>
      </c>
      <c r="I26" s="518"/>
      <c r="J26" s="520"/>
    </row>
    <row r="27" spans="2:10" ht="7.5" customHeight="1">
      <c r="B27" s="1360"/>
      <c r="C27" s="1361"/>
      <c r="D27" s="518"/>
      <c r="E27" s="518"/>
      <c r="F27" s="518"/>
      <c r="G27" s="518"/>
      <c r="H27" s="518"/>
      <c r="I27" s="518"/>
      <c r="J27" s="520"/>
    </row>
    <row r="28" spans="2:10" ht="22.5" customHeight="1">
      <c r="B28" s="1347" t="s">
        <v>825</v>
      </c>
      <c r="C28" s="1348"/>
      <c r="D28" s="514">
        <f>SUM(D29:D31)</f>
        <v>0</v>
      </c>
      <c r="E28" s="514">
        <f>SUM(E29:E31)</f>
        <v>0</v>
      </c>
      <c r="F28" s="514">
        <f>SUM(F29:F31)</f>
        <v>0</v>
      </c>
      <c r="G28" s="514">
        <f>SUM(G29:G31)</f>
        <v>0</v>
      </c>
      <c r="H28" s="514">
        <f t="shared" si="2"/>
        <v>0</v>
      </c>
      <c r="I28" s="514">
        <f>SUM(I29:I31)</f>
        <v>0</v>
      </c>
      <c r="J28" s="516">
        <f>SUM(J29:J31)</f>
        <v>0</v>
      </c>
    </row>
    <row r="29" spans="2:10">
      <c r="B29" s="1362" t="s">
        <v>826</v>
      </c>
      <c r="C29" s="1363"/>
      <c r="D29" s="863"/>
      <c r="E29" s="863"/>
      <c r="F29" s="863"/>
      <c r="G29" s="863"/>
      <c r="H29" s="864">
        <f t="shared" si="2"/>
        <v>0</v>
      </c>
      <c r="I29" s="863"/>
      <c r="J29" s="865"/>
    </row>
    <row r="30" spans="2:10">
      <c r="B30" s="1364" t="s">
        <v>827</v>
      </c>
      <c r="C30" s="1365"/>
      <c r="D30" s="855"/>
      <c r="E30" s="855"/>
      <c r="F30" s="855"/>
      <c r="G30" s="855"/>
      <c r="H30" s="856">
        <f t="shared" si="2"/>
        <v>0</v>
      </c>
      <c r="I30" s="855"/>
      <c r="J30" s="855"/>
    </row>
    <row r="31" spans="2:10">
      <c r="B31" s="1366" t="s">
        <v>828</v>
      </c>
      <c r="C31" s="1342"/>
      <c r="D31" s="518"/>
      <c r="E31" s="518"/>
      <c r="F31" s="518"/>
      <c r="G31" s="518"/>
      <c r="H31" s="556">
        <f t="shared" si="2"/>
        <v>0</v>
      </c>
      <c r="I31" s="518"/>
      <c r="J31" s="518"/>
    </row>
    <row r="32" spans="2:10" ht="6" customHeight="1">
      <c r="B32" s="1367"/>
      <c r="C32" s="1368"/>
      <c r="D32" s="558"/>
      <c r="E32" s="558"/>
      <c r="F32" s="558"/>
      <c r="G32" s="558"/>
      <c r="H32" s="558"/>
      <c r="I32" s="558"/>
      <c r="J32" s="558"/>
    </row>
    <row r="33" spans="2:14">
      <c r="B33" s="1355"/>
      <c r="C33" s="1355"/>
      <c r="D33" s="1355"/>
      <c r="E33" s="1355"/>
      <c r="F33" s="1355"/>
      <c r="G33" s="1355"/>
      <c r="H33" s="1355"/>
      <c r="I33" s="1355"/>
      <c r="J33" s="1355"/>
    </row>
    <row r="34" spans="2:14" ht="34.5" customHeight="1">
      <c r="B34" s="1356" t="s">
        <v>961</v>
      </c>
      <c r="C34" s="1356"/>
      <c r="D34" s="1356"/>
      <c r="E34" s="1356"/>
      <c r="F34" s="1356"/>
      <c r="G34" s="1356"/>
      <c r="H34" s="1356"/>
      <c r="I34" s="1356"/>
      <c r="J34" s="1356"/>
    </row>
    <row r="35" spans="2:14">
      <c r="B35" s="1356" t="s">
        <v>962</v>
      </c>
      <c r="C35" s="1356"/>
      <c r="D35" s="1356"/>
      <c r="E35" s="1356"/>
      <c r="F35" s="1356"/>
      <c r="G35" s="1356"/>
      <c r="H35" s="1356"/>
      <c r="I35" s="1356"/>
      <c r="J35" s="1356"/>
    </row>
    <row r="36" spans="2:14">
      <c r="B36" s="374"/>
      <c r="C36" s="374"/>
      <c r="D36" s="374"/>
      <c r="E36" s="374"/>
      <c r="F36" s="374"/>
      <c r="G36" s="374"/>
      <c r="H36" s="374"/>
      <c r="I36" s="374"/>
      <c r="J36" s="374"/>
    </row>
    <row r="37" spans="2:14" ht="12.75" customHeight="1">
      <c r="B37" s="1357" t="s">
        <v>829</v>
      </c>
      <c r="C37" s="559" t="s">
        <v>830</v>
      </c>
      <c r="D37" s="559" t="s">
        <v>831</v>
      </c>
      <c r="E37" s="559" t="s">
        <v>832</v>
      </c>
      <c r="F37" s="559" t="s">
        <v>833</v>
      </c>
      <c r="G37" s="559" t="s">
        <v>834</v>
      </c>
      <c r="H37" s="374"/>
      <c r="I37" s="374"/>
      <c r="J37" s="374"/>
    </row>
    <row r="38" spans="2:14" ht="12.75" customHeight="1">
      <c r="B38" s="1358"/>
      <c r="C38" s="560" t="s">
        <v>835</v>
      </c>
      <c r="D38" s="560" t="s">
        <v>836</v>
      </c>
      <c r="E38" s="560" t="s">
        <v>837</v>
      </c>
      <c r="F38" s="560" t="s">
        <v>838</v>
      </c>
      <c r="G38" s="560" t="s">
        <v>839</v>
      </c>
      <c r="H38" s="374"/>
      <c r="I38" s="374"/>
      <c r="J38" s="374"/>
    </row>
    <row r="39" spans="2:14" ht="12.75" customHeight="1">
      <c r="B39" s="1359"/>
      <c r="C39" s="561"/>
      <c r="D39" s="553" t="s">
        <v>840</v>
      </c>
      <c r="E39" s="561"/>
      <c r="F39" s="553" t="s">
        <v>841</v>
      </c>
      <c r="G39" s="561"/>
      <c r="H39" s="374"/>
      <c r="I39" s="374"/>
      <c r="J39" s="374"/>
    </row>
    <row r="40" spans="2:14" ht="63.75">
      <c r="B40" s="562" t="s">
        <v>842</v>
      </c>
      <c r="C40" s="563">
        <f>SUM(C41:C43)</f>
        <v>0</v>
      </c>
      <c r="D40" s="564"/>
      <c r="E40" s="564"/>
      <c r="F40" s="563">
        <f>SUM(F41:F43)</f>
        <v>0</v>
      </c>
      <c r="G40" s="564"/>
      <c r="H40" s="374"/>
      <c r="I40" s="374"/>
      <c r="J40" s="374"/>
    </row>
    <row r="41" spans="2:14">
      <c r="B41" s="565" t="s">
        <v>843</v>
      </c>
      <c r="C41" s="566"/>
      <c r="D41" s="565"/>
      <c r="E41" s="565"/>
      <c r="F41" s="566"/>
      <c r="G41" s="565"/>
      <c r="H41" s="374"/>
      <c r="I41" s="374"/>
      <c r="J41" s="374"/>
    </row>
    <row r="42" spans="2:14">
      <c r="B42" s="565" t="s">
        <v>844</v>
      </c>
      <c r="C42" s="566"/>
      <c r="D42" s="565"/>
      <c r="E42" s="565"/>
      <c r="F42" s="566"/>
      <c r="G42" s="565"/>
      <c r="H42" s="374"/>
      <c r="I42" s="374"/>
      <c r="J42" s="374"/>
    </row>
    <row r="43" spans="2:14">
      <c r="B43" s="567" t="s">
        <v>845</v>
      </c>
      <c r="C43" s="568"/>
      <c r="D43" s="567"/>
      <c r="E43" s="567"/>
      <c r="F43" s="568"/>
      <c r="G43" s="567"/>
      <c r="H43" s="374"/>
      <c r="I43" s="374"/>
      <c r="J43" s="374"/>
    </row>
    <row r="44" spans="2:14" ht="62.25" customHeight="1">
      <c r="B44" s="569"/>
      <c r="C44" s="570"/>
      <c r="D44" s="570"/>
      <c r="E44" s="570"/>
      <c r="F44" s="570"/>
      <c r="G44" s="570"/>
      <c r="H44" s="374"/>
      <c r="I44" s="374"/>
      <c r="J44" s="374"/>
    </row>
    <row r="45" spans="2:14" customFormat="1"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</row>
    <row r="46" spans="2:14" customFormat="1"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</row>
    <row r="47" spans="2:14" customFormat="1"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</row>
    <row r="48" spans="2:14">
      <c r="B48" s="571"/>
      <c r="C48" s="570"/>
      <c r="D48" s="570"/>
      <c r="E48" s="570"/>
      <c r="F48" s="570"/>
      <c r="G48" s="570"/>
      <c r="H48" s="572"/>
      <c r="I48" s="572"/>
      <c r="J48" s="572"/>
    </row>
    <row r="49" spans="2:10">
      <c r="B49" s="254"/>
      <c r="C49" s="254"/>
      <c r="D49" s="254"/>
      <c r="E49" s="254"/>
      <c r="F49" s="254"/>
      <c r="G49" s="254"/>
      <c r="H49" s="254"/>
      <c r="I49" s="254"/>
      <c r="J49" s="254"/>
    </row>
    <row r="50" spans="2:10">
      <c r="B50" s="456"/>
    </row>
    <row r="51" spans="2:10">
      <c r="B51" s="456"/>
    </row>
    <row r="52" spans="2:10">
      <c r="B52" s="456"/>
    </row>
    <row r="53" spans="2:10">
      <c r="B53" s="456"/>
    </row>
    <row r="54" spans="2:10">
      <c r="B54" s="456"/>
    </row>
    <row r="55" spans="2:10">
      <c r="B55" s="456"/>
    </row>
    <row r="56" spans="2:10">
      <c r="B56" s="456"/>
    </row>
    <row r="57" spans="2:10">
      <c r="B57" s="456"/>
    </row>
    <row r="58" spans="2:10">
      <c r="B58" s="456"/>
    </row>
    <row r="59" spans="2:10">
      <c r="B59" s="456"/>
    </row>
    <row r="60" spans="2:10">
      <c r="B60" s="456"/>
    </row>
    <row r="61" spans="2:10">
      <c r="B61" s="456"/>
    </row>
    <row r="62" spans="2:10">
      <c r="B62" s="456"/>
    </row>
    <row r="63" spans="2:10">
      <c r="B63" s="456"/>
    </row>
    <row r="64" spans="2:10">
      <c r="B64" s="456"/>
    </row>
    <row r="65" spans="2:2">
      <c r="B65" s="456"/>
    </row>
    <row r="66" spans="2:2">
      <c r="B66" s="456"/>
    </row>
    <row r="67" spans="2:2">
      <c r="B67" s="456"/>
    </row>
  </sheetData>
  <sheetProtection insertRows="0"/>
  <mergeCells count="28">
    <mergeCell ref="B33:J33"/>
    <mergeCell ref="B34:J34"/>
    <mergeCell ref="B35:J35"/>
    <mergeCell ref="B37:B39"/>
    <mergeCell ref="B27:C27"/>
    <mergeCell ref="B28:C28"/>
    <mergeCell ref="B29:C29"/>
    <mergeCell ref="B30:C30"/>
    <mergeCell ref="B31:C31"/>
    <mergeCell ref="B32:C32"/>
    <mergeCell ref="B26:C26"/>
    <mergeCell ref="B8:C8"/>
    <mergeCell ref="B9:C9"/>
    <mergeCell ref="B10:C10"/>
    <mergeCell ref="B11:C11"/>
    <mergeCell ref="B15:C15"/>
    <mergeCell ref="B19:C19"/>
    <mergeCell ref="B21:C21"/>
    <mergeCell ref="B22:C22"/>
    <mergeCell ref="B23:C23"/>
    <mergeCell ref="B24:C24"/>
    <mergeCell ref="B25:C25"/>
    <mergeCell ref="B7:C7"/>
    <mergeCell ref="B2:J2"/>
    <mergeCell ref="B3:J3"/>
    <mergeCell ref="B4:J4"/>
    <mergeCell ref="B5:J5"/>
    <mergeCell ref="B6: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fitToHeight="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L28"/>
  <sheetViews>
    <sheetView showGridLines="0" topLeftCell="A2" zoomScaleNormal="100" workbookViewId="0">
      <selection activeCell="F14" sqref="F14"/>
    </sheetView>
  </sheetViews>
  <sheetFormatPr baseColWidth="10" defaultRowHeight="15"/>
  <cols>
    <col min="1" max="1" width="1" customWidth="1"/>
    <col min="2" max="2" width="31.85546875" customWidth="1"/>
    <col min="4" max="4" width="13.5703125" bestFit="1" customWidth="1"/>
    <col min="5" max="5" width="12.140625" customWidth="1"/>
    <col min="6" max="6" width="15.7109375" customWidth="1"/>
    <col min="8" max="8" width="18" customWidth="1"/>
    <col min="9" max="9" width="19.42578125" customWidth="1"/>
    <col min="10" max="12" width="15.7109375" customWidth="1"/>
    <col min="13" max="13" width="1" customWidth="1"/>
  </cols>
  <sheetData>
    <row r="1" spans="2:12" ht="7.5" customHeight="1"/>
    <row r="2" spans="2:12">
      <c r="B2" s="1370" t="s">
        <v>963</v>
      </c>
      <c r="C2" s="1371"/>
      <c r="D2" s="1371"/>
      <c r="E2" s="1371"/>
      <c r="F2" s="1371"/>
      <c r="G2" s="1371"/>
      <c r="H2" s="1371"/>
      <c r="I2" s="1371"/>
      <c r="J2" s="1371"/>
      <c r="K2" s="1371"/>
      <c r="L2" s="1372"/>
    </row>
    <row r="3" spans="2:12">
      <c r="B3" s="866"/>
      <c r="C3" s="867"/>
      <c r="D3" s="867"/>
      <c r="E3" s="867"/>
      <c r="F3" s="867"/>
      <c r="G3" s="867"/>
      <c r="H3" s="867"/>
      <c r="I3" s="867"/>
      <c r="J3" s="867"/>
      <c r="K3" s="867"/>
      <c r="L3" s="868"/>
    </row>
    <row r="4" spans="2:12">
      <c r="B4" s="1373" t="s">
        <v>1009</v>
      </c>
      <c r="C4" s="1374"/>
      <c r="D4" s="1374"/>
      <c r="E4" s="1374"/>
      <c r="F4" s="1374"/>
      <c r="G4" s="1374"/>
      <c r="H4" s="1374"/>
      <c r="I4" s="1374"/>
      <c r="J4" s="1374"/>
      <c r="K4" s="1374"/>
      <c r="L4" s="1375"/>
    </row>
    <row r="5" spans="2:12">
      <c r="B5" s="1376" t="s">
        <v>846</v>
      </c>
      <c r="C5" s="1377"/>
      <c r="D5" s="1377"/>
      <c r="E5" s="1377"/>
      <c r="F5" s="1377"/>
      <c r="G5" s="1377"/>
      <c r="H5" s="1377"/>
      <c r="I5" s="1377"/>
      <c r="J5" s="1377"/>
      <c r="K5" s="1377"/>
      <c r="L5" s="1378"/>
    </row>
    <row r="6" spans="2:12">
      <c r="B6" s="1379" t="s">
        <v>801</v>
      </c>
      <c r="C6" s="1336"/>
      <c r="D6" s="1336"/>
      <c r="E6" s="1336"/>
      <c r="F6" s="1336"/>
      <c r="G6" s="1336"/>
      <c r="H6" s="1336"/>
      <c r="I6" s="1336"/>
      <c r="J6" s="1336"/>
      <c r="K6" s="1336"/>
      <c r="L6" s="1380"/>
    </row>
    <row r="7" spans="2:12">
      <c r="B7" s="1376" t="s">
        <v>590</v>
      </c>
      <c r="C7" s="1377"/>
      <c r="D7" s="1377"/>
      <c r="E7" s="1377"/>
      <c r="F7" s="1377"/>
      <c r="G7" s="1377"/>
      <c r="H7" s="1377"/>
      <c r="I7" s="1377"/>
      <c r="J7" s="1377"/>
      <c r="K7" s="1377"/>
      <c r="L7" s="1378"/>
    </row>
    <row r="8" spans="2:12" ht="77.25" customHeight="1">
      <c r="B8" s="575" t="s">
        <v>847</v>
      </c>
      <c r="C8" s="575" t="s">
        <v>848</v>
      </c>
      <c r="D8" s="575" t="s">
        <v>849</v>
      </c>
      <c r="E8" s="575" t="s">
        <v>850</v>
      </c>
      <c r="F8" s="575" t="s">
        <v>851</v>
      </c>
      <c r="G8" s="575" t="s">
        <v>852</v>
      </c>
      <c r="H8" s="575" t="s">
        <v>853</v>
      </c>
      <c r="I8" s="575" t="s">
        <v>964</v>
      </c>
      <c r="J8" s="551" t="s">
        <v>854</v>
      </c>
      <c r="K8" s="551" t="s">
        <v>855</v>
      </c>
      <c r="L8" s="551" t="s">
        <v>856</v>
      </c>
    </row>
    <row r="9" spans="2:12" ht="4.5" customHeight="1">
      <c r="B9" s="576"/>
      <c r="C9" s="576"/>
      <c r="D9" s="576"/>
      <c r="E9" s="576"/>
      <c r="F9" s="576"/>
      <c r="G9" s="576"/>
      <c r="H9" s="576"/>
      <c r="I9" s="577"/>
      <c r="J9" s="576"/>
      <c r="K9" s="576"/>
      <c r="L9" s="576"/>
    </row>
    <row r="10" spans="2:12">
      <c r="B10" s="578"/>
      <c r="C10" s="579"/>
      <c r="D10" s="579"/>
      <c r="E10" s="579"/>
      <c r="F10" s="580"/>
      <c r="G10" s="579"/>
      <c r="H10" s="580"/>
      <c r="I10" s="580"/>
      <c r="J10" s="580"/>
      <c r="K10" s="580"/>
      <c r="L10" s="580"/>
    </row>
    <row r="11" spans="2:12" ht="21.75" customHeight="1">
      <c r="B11" s="581" t="s">
        <v>857</v>
      </c>
      <c r="C11" s="582"/>
      <c r="D11" s="582"/>
      <c r="E11" s="582"/>
      <c r="F11" s="583">
        <f>SUM(F12:F15)</f>
        <v>0</v>
      </c>
      <c r="G11" s="582"/>
      <c r="H11" s="583">
        <f t="shared" ref="H11:K11" si="0">SUM(H12:H15)</f>
        <v>0</v>
      </c>
      <c r="I11" s="583">
        <f t="shared" si="0"/>
        <v>0</v>
      </c>
      <c r="J11" s="583">
        <f t="shared" si="0"/>
        <v>0</v>
      </c>
      <c r="K11" s="583">
        <f t="shared" si="0"/>
        <v>0</v>
      </c>
      <c r="L11" s="583">
        <f>F11-K11</f>
        <v>0</v>
      </c>
    </row>
    <row r="12" spans="2:12" ht="16.5" customHeight="1">
      <c r="B12" s="584" t="s">
        <v>858</v>
      </c>
      <c r="C12" s="585"/>
      <c r="D12" s="585"/>
      <c r="E12" s="585"/>
      <c r="F12" s="585"/>
      <c r="G12" s="585"/>
      <c r="H12" s="585"/>
      <c r="I12" s="585"/>
      <c r="J12" s="585"/>
      <c r="K12" s="585"/>
      <c r="L12" s="582">
        <f t="shared" ref="L12:L21" si="1">F12-K12</f>
        <v>0</v>
      </c>
    </row>
    <row r="13" spans="2:12">
      <c r="B13" s="584" t="s">
        <v>859</v>
      </c>
      <c r="C13" s="585"/>
      <c r="D13" s="585"/>
      <c r="E13" s="585"/>
      <c r="F13" s="585"/>
      <c r="G13" s="585"/>
      <c r="H13" s="585"/>
      <c r="I13" s="585"/>
      <c r="J13" s="585"/>
      <c r="K13" s="585"/>
      <c r="L13" s="582">
        <f t="shared" si="1"/>
        <v>0</v>
      </c>
    </row>
    <row r="14" spans="2:12" ht="31.5">
      <c r="B14" s="584" t="s">
        <v>860</v>
      </c>
      <c r="C14" s="585"/>
      <c r="D14" s="585"/>
      <c r="E14" s="376"/>
      <c r="F14" s="870" t="s">
        <v>999</v>
      </c>
      <c r="G14" s="375"/>
      <c r="H14" s="585"/>
      <c r="I14" s="585"/>
      <c r="J14" s="585"/>
      <c r="K14" s="585"/>
      <c r="L14" s="582">
        <v>0</v>
      </c>
    </row>
    <row r="15" spans="2:12">
      <c r="B15" s="584" t="s">
        <v>861</v>
      </c>
      <c r="C15" s="585"/>
      <c r="D15" s="585"/>
      <c r="E15" s="585"/>
      <c r="F15" s="585"/>
      <c r="G15" s="585"/>
      <c r="H15" s="585"/>
      <c r="I15" s="585"/>
      <c r="J15" s="585"/>
      <c r="K15" s="585"/>
      <c r="L15" s="582">
        <f t="shared" si="1"/>
        <v>0</v>
      </c>
    </row>
    <row r="16" spans="2:12" ht="25.5" customHeight="1">
      <c r="B16" s="581" t="s">
        <v>862</v>
      </c>
      <c r="C16" s="582"/>
      <c r="D16" s="582"/>
      <c r="E16" s="582"/>
      <c r="F16" s="583">
        <f>SUM(F17:F20)</f>
        <v>0</v>
      </c>
      <c r="G16" s="582"/>
      <c r="H16" s="583">
        <f t="shared" ref="H16:K16" si="2">SUM(H17:H20)</f>
        <v>0</v>
      </c>
      <c r="I16" s="583">
        <f t="shared" si="2"/>
        <v>0</v>
      </c>
      <c r="J16" s="583">
        <f>SUM(J17:J20)</f>
        <v>0</v>
      </c>
      <c r="K16" s="583">
        <f t="shared" si="2"/>
        <v>0</v>
      </c>
      <c r="L16" s="583">
        <f t="shared" si="1"/>
        <v>0</v>
      </c>
    </row>
    <row r="17" spans="2:12">
      <c r="B17" s="584" t="s">
        <v>863</v>
      </c>
      <c r="C17" s="585"/>
      <c r="D17" s="585"/>
      <c r="E17" s="585"/>
      <c r="F17" s="585"/>
      <c r="G17" s="585"/>
      <c r="H17" s="585"/>
      <c r="I17" s="585"/>
      <c r="J17" s="585"/>
      <c r="K17" s="585"/>
      <c r="L17" s="582">
        <f t="shared" si="1"/>
        <v>0</v>
      </c>
    </row>
    <row r="18" spans="2:12">
      <c r="B18" s="584" t="s">
        <v>864</v>
      </c>
      <c r="C18" s="585"/>
      <c r="D18" s="585"/>
      <c r="E18" s="585"/>
      <c r="F18" s="585"/>
      <c r="G18" s="585"/>
      <c r="H18" s="585"/>
      <c r="I18" s="585"/>
      <c r="J18" s="585"/>
      <c r="K18" s="585"/>
      <c r="L18" s="582">
        <f t="shared" si="1"/>
        <v>0</v>
      </c>
    </row>
    <row r="19" spans="2:12">
      <c r="B19" s="584" t="s">
        <v>865</v>
      </c>
      <c r="C19" s="585"/>
      <c r="D19" s="585"/>
      <c r="E19" s="585"/>
      <c r="F19" s="585"/>
      <c r="G19" s="585"/>
      <c r="H19" s="585"/>
      <c r="I19" s="585"/>
      <c r="J19" s="585"/>
      <c r="K19" s="585"/>
      <c r="L19" s="582">
        <f t="shared" si="1"/>
        <v>0</v>
      </c>
    </row>
    <row r="20" spans="2:12">
      <c r="B20" s="584" t="s">
        <v>866</v>
      </c>
      <c r="C20" s="585"/>
      <c r="D20" s="585"/>
      <c r="E20" s="585"/>
      <c r="F20" s="585"/>
      <c r="G20" s="585"/>
      <c r="H20" s="585"/>
      <c r="I20" s="585"/>
      <c r="J20" s="585"/>
      <c r="K20" s="585"/>
      <c r="L20" s="582">
        <f t="shared" si="1"/>
        <v>0</v>
      </c>
    </row>
    <row r="21" spans="2:12" ht="21.75" customHeight="1">
      <c r="B21" s="581" t="s">
        <v>867</v>
      </c>
      <c r="C21" s="582"/>
      <c r="D21" s="582"/>
      <c r="E21" s="582"/>
      <c r="F21" s="583">
        <f>F11+F16</f>
        <v>0</v>
      </c>
      <c r="G21" s="582"/>
      <c r="H21" s="583">
        <f t="shared" ref="H21:K21" si="3">H11+H16</f>
        <v>0</v>
      </c>
      <c r="I21" s="583">
        <f t="shared" si="3"/>
        <v>0</v>
      </c>
      <c r="J21" s="583">
        <f t="shared" si="3"/>
        <v>0</v>
      </c>
      <c r="K21" s="583">
        <f t="shared" si="3"/>
        <v>0</v>
      </c>
      <c r="L21" s="583">
        <f t="shared" si="1"/>
        <v>0</v>
      </c>
    </row>
    <row r="22" spans="2:12">
      <c r="B22" s="586"/>
      <c r="C22" s="587"/>
      <c r="D22" s="587"/>
      <c r="E22" s="587"/>
      <c r="F22" s="588"/>
      <c r="G22" s="587"/>
      <c r="H22" s="588"/>
      <c r="I22" s="588"/>
      <c r="J22" s="588"/>
      <c r="K22" s="588"/>
      <c r="L22" s="588"/>
    </row>
    <row r="23" spans="2:12"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</row>
    <row r="24" spans="2:12">
      <c r="B24" s="590"/>
      <c r="C24" s="590"/>
      <c r="D24" s="590"/>
      <c r="E24" s="590"/>
      <c r="F24" s="590"/>
      <c r="G24" s="590"/>
      <c r="H24" s="590"/>
      <c r="I24" s="590"/>
      <c r="J24" s="590"/>
      <c r="K24" s="590"/>
      <c r="L24" s="590"/>
    </row>
    <row r="25" spans="2:12">
      <c r="B25" s="591"/>
      <c r="C25" s="591"/>
      <c r="D25" s="591"/>
      <c r="E25" s="591"/>
      <c r="F25" s="591"/>
      <c r="G25" s="591"/>
      <c r="H25" s="591"/>
      <c r="I25" s="591"/>
      <c r="J25" s="591"/>
      <c r="K25" s="591"/>
      <c r="L25" s="591"/>
    </row>
    <row r="26" spans="2:12">
      <c r="B26" s="591"/>
      <c r="C26" s="591"/>
      <c r="D26" s="591"/>
      <c r="E26" s="591"/>
      <c r="F26" s="591"/>
      <c r="G26" s="591"/>
      <c r="H26" s="591"/>
      <c r="I26" s="591"/>
      <c r="J26" s="591"/>
      <c r="K26" s="591"/>
      <c r="L26" s="591"/>
    </row>
    <row r="27" spans="2:12">
      <c r="B27" s="1369"/>
      <c r="C27" s="1369"/>
      <c r="D27" s="1369"/>
      <c r="E27" s="1369"/>
      <c r="F27" s="1369"/>
      <c r="G27" s="1369"/>
      <c r="H27" s="1369"/>
      <c r="I27" s="1369"/>
      <c r="J27" s="1369"/>
      <c r="K27" s="1369"/>
      <c r="L27" s="1369"/>
    </row>
    <row r="28" spans="2:12">
      <c r="B28" s="592"/>
      <c r="C28" s="592"/>
      <c r="D28" s="592"/>
      <c r="E28" s="592"/>
      <c r="F28" s="592"/>
      <c r="G28" s="592"/>
      <c r="H28" s="592"/>
      <c r="I28" s="592"/>
      <c r="J28" s="592"/>
      <c r="K28" s="592"/>
      <c r="L28" s="592"/>
    </row>
  </sheetData>
  <sheetProtection insertRows="0"/>
  <mergeCells count="6">
    <mergeCell ref="B27:L27"/>
    <mergeCell ref="B2:L2"/>
    <mergeCell ref="B4:L4"/>
    <mergeCell ref="B5:L5"/>
    <mergeCell ref="B6:L6"/>
    <mergeCell ref="B7:L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L12:L13 L15:L20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B1:L85"/>
  <sheetViews>
    <sheetView showGridLines="0" tabSelected="1" zoomScaleNormal="100" zoomScaleSheetLayoutView="80" workbookViewId="0"/>
  </sheetViews>
  <sheetFormatPr baseColWidth="10" defaultRowHeight="15"/>
  <cols>
    <col min="1" max="1" width="1" style="1" customWidth="1"/>
    <col min="2" max="2" width="2.85546875" style="1" customWidth="1"/>
    <col min="3" max="3" width="3.28515625" style="1" customWidth="1"/>
    <col min="4" max="4" width="44.28515625" style="1" customWidth="1"/>
    <col min="5" max="5" width="7.42578125" style="1" customWidth="1"/>
    <col min="6" max="6" width="24.28515625" style="1" customWidth="1"/>
    <col min="7" max="7" width="6.7109375" style="1" customWidth="1"/>
    <col min="8" max="8" width="16.7109375" style="1" customWidth="1"/>
    <col min="9" max="9" width="14" style="1" customWidth="1"/>
    <col min="10" max="10" width="17" style="1" customWidth="1"/>
    <col min="11" max="11" width="19.28515625" style="1" customWidth="1"/>
    <col min="12" max="12" width="21.42578125" style="1" customWidth="1"/>
    <col min="13" max="16384" width="11.42578125" style="1"/>
  </cols>
  <sheetData>
    <row r="1" spans="2:12">
      <c r="B1" s="1381" t="s">
        <v>868</v>
      </c>
      <c r="C1" s="1381"/>
      <c r="D1" s="1381"/>
      <c r="E1" s="1381"/>
      <c r="F1" s="1381"/>
      <c r="G1" s="1381"/>
      <c r="H1" s="1381"/>
      <c r="I1" s="1381"/>
      <c r="J1" s="1381"/>
      <c r="K1" s="1381"/>
      <c r="L1" s="1381"/>
    </row>
    <row r="2" spans="2:12" ht="6.75" customHeight="1"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</row>
    <row r="3" spans="2:12">
      <c r="B3" s="1383" t="s">
        <v>869</v>
      </c>
      <c r="C3" s="1383"/>
      <c r="D3" s="1383"/>
      <c r="E3" s="1383"/>
      <c r="F3" s="1383"/>
      <c r="G3" s="1383"/>
      <c r="H3" s="1383"/>
      <c r="I3" s="1383"/>
      <c r="J3" s="1383"/>
      <c r="K3" s="1383"/>
      <c r="L3" s="1383"/>
    </row>
    <row r="4" spans="2:12">
      <c r="B4" s="1383" t="s">
        <v>870</v>
      </c>
      <c r="C4" s="1383"/>
      <c r="D4" s="1383"/>
      <c r="E4" s="1383"/>
      <c r="F4" s="1383"/>
      <c r="G4" s="1383"/>
      <c r="H4" s="1383"/>
      <c r="I4" s="1383"/>
      <c r="J4" s="1383"/>
      <c r="K4" s="1383"/>
      <c r="L4" s="1383"/>
    </row>
    <row r="5" spans="2:12" ht="6.75" customHeight="1">
      <c r="B5" s="1384"/>
      <c r="C5" s="1384"/>
      <c r="D5" s="1384"/>
      <c r="E5" s="1384"/>
      <c r="F5" s="1384"/>
      <c r="G5" s="1384"/>
      <c r="H5" s="1384"/>
      <c r="I5" s="1384"/>
      <c r="J5" s="1384"/>
      <c r="K5" s="1384"/>
      <c r="L5" s="1384"/>
    </row>
    <row r="6" spans="2:12" ht="5.25" customHeight="1">
      <c r="B6" s="1385"/>
      <c r="C6" s="1386"/>
      <c r="D6" s="1386"/>
      <c r="E6" s="1386"/>
      <c r="F6" s="1386"/>
      <c r="G6" s="1386"/>
      <c r="H6" s="1386"/>
      <c r="I6" s="1386"/>
      <c r="J6" s="1386"/>
      <c r="K6" s="1386"/>
      <c r="L6" s="1387"/>
    </row>
    <row r="7" spans="2:12" ht="12" customHeight="1">
      <c r="B7" s="1396" t="s">
        <v>1066</v>
      </c>
      <c r="C7" s="1397"/>
      <c r="D7" s="1397"/>
      <c r="E7" s="1397"/>
      <c r="F7" s="1397"/>
      <c r="G7" s="1397"/>
      <c r="H7" s="1397"/>
      <c r="I7" s="1397"/>
      <c r="J7" s="1397"/>
      <c r="K7" s="1397"/>
      <c r="L7" s="1398"/>
    </row>
    <row r="8" spans="2:12" ht="12" customHeight="1">
      <c r="B8" s="1399" t="s">
        <v>871</v>
      </c>
      <c r="C8" s="1316"/>
      <c r="D8" s="1316"/>
      <c r="E8" s="1316"/>
      <c r="F8" s="1316"/>
      <c r="G8" s="1316"/>
      <c r="H8" s="1316"/>
      <c r="I8" s="1316"/>
      <c r="J8" s="1316"/>
      <c r="K8" s="1316"/>
      <c r="L8" s="1400"/>
    </row>
    <row r="9" spans="2:12" ht="12" customHeight="1">
      <c r="B9" s="1396" t="s">
        <v>801</v>
      </c>
      <c r="C9" s="1397"/>
      <c r="D9" s="1397"/>
      <c r="E9" s="1397"/>
      <c r="F9" s="1397"/>
      <c r="G9" s="1397"/>
      <c r="H9" s="1397"/>
      <c r="I9" s="1397"/>
      <c r="J9" s="1397"/>
      <c r="K9" s="1397"/>
      <c r="L9" s="1398"/>
    </row>
    <row r="10" spans="2:12" ht="4.5" customHeight="1">
      <c r="B10" s="1401"/>
      <c r="C10" s="1319"/>
      <c r="D10" s="1319"/>
      <c r="E10" s="1319"/>
      <c r="F10" s="1319"/>
      <c r="G10" s="1319"/>
      <c r="H10" s="1319"/>
      <c r="I10" s="1319"/>
      <c r="J10" s="1319"/>
      <c r="K10" s="1319"/>
      <c r="L10" s="1402"/>
    </row>
    <row r="11" spans="2:12">
      <c r="B11" s="1403" t="s">
        <v>872</v>
      </c>
      <c r="C11" s="1404"/>
      <c r="D11" s="1405"/>
      <c r="E11" s="1388" t="s">
        <v>873</v>
      </c>
      <c r="F11" s="1339"/>
      <c r="G11" s="1339"/>
      <c r="H11" s="1389"/>
      <c r="I11" s="1388" t="s">
        <v>874</v>
      </c>
      <c r="J11" s="1389"/>
      <c r="K11" s="1390" t="s">
        <v>875</v>
      </c>
      <c r="L11" s="1390" t="s">
        <v>876</v>
      </c>
    </row>
    <row r="12" spans="2:12">
      <c r="B12" s="1406"/>
      <c r="C12" s="1407"/>
      <c r="D12" s="1408"/>
      <c r="E12" s="1388" t="s">
        <v>952</v>
      </c>
      <c r="F12" s="1389"/>
      <c r="G12" s="1388" t="s">
        <v>877</v>
      </c>
      <c r="H12" s="1389"/>
      <c r="I12" s="593"/>
      <c r="J12" s="593"/>
      <c r="K12" s="1412"/>
      <c r="L12" s="1412"/>
    </row>
    <row r="13" spans="2:12" ht="18" customHeight="1">
      <c r="B13" s="1406"/>
      <c r="C13" s="1407"/>
      <c r="D13" s="1408"/>
      <c r="E13" s="1390"/>
      <c r="F13" s="1392" t="s">
        <v>878</v>
      </c>
      <c r="G13" s="1394"/>
      <c r="H13" s="1392" t="s">
        <v>879</v>
      </c>
      <c r="I13" s="1394" t="s">
        <v>880</v>
      </c>
      <c r="J13" s="1392" t="s">
        <v>881</v>
      </c>
      <c r="K13" s="1412"/>
      <c r="L13" s="1412"/>
    </row>
    <row r="14" spans="2:12" ht="18.75" customHeight="1">
      <c r="B14" s="1409"/>
      <c r="C14" s="1410"/>
      <c r="D14" s="1411"/>
      <c r="E14" s="1391"/>
      <c r="F14" s="1393"/>
      <c r="G14" s="1395"/>
      <c r="H14" s="1393"/>
      <c r="I14" s="1395"/>
      <c r="J14" s="1393"/>
      <c r="K14" s="1391"/>
      <c r="L14" s="1391"/>
    </row>
    <row r="15" spans="2:12">
      <c r="B15" s="1413" t="s">
        <v>882</v>
      </c>
      <c r="C15" s="1414"/>
      <c r="D15" s="1414"/>
      <c r="E15" s="1414"/>
      <c r="F15" s="1414"/>
      <c r="G15" s="1414"/>
      <c r="H15" s="1414"/>
      <c r="I15" s="594"/>
      <c r="J15" s="594"/>
      <c r="K15" s="594"/>
      <c r="L15" s="595"/>
    </row>
    <row r="16" spans="2:12">
      <c r="B16" s="1415" t="s">
        <v>883</v>
      </c>
      <c r="C16" s="1416"/>
      <c r="D16" s="1416"/>
      <c r="E16" s="1416"/>
      <c r="F16" s="1416"/>
      <c r="G16" s="1416"/>
      <c r="H16" s="1416"/>
      <c r="I16" s="890"/>
      <c r="J16" s="890"/>
      <c r="K16" s="890"/>
      <c r="L16" s="596"/>
    </row>
    <row r="17" spans="2:12">
      <c r="B17" s="597">
        <v>1</v>
      </c>
      <c r="C17" s="887" t="s">
        <v>884</v>
      </c>
      <c r="D17" s="887"/>
      <c r="E17" s="598"/>
      <c r="F17" s="599"/>
      <c r="G17" s="598"/>
      <c r="H17" s="599"/>
      <c r="I17" s="598"/>
      <c r="J17" s="598"/>
      <c r="K17" s="598"/>
      <c r="L17" s="600"/>
    </row>
    <row r="18" spans="2:12" ht="38.25">
      <c r="B18" s="645"/>
      <c r="C18" s="622" t="s">
        <v>885</v>
      </c>
      <c r="D18" s="646" t="s">
        <v>886</v>
      </c>
      <c r="E18" s="647"/>
      <c r="F18" s="648" t="s">
        <v>887</v>
      </c>
      <c r="G18" s="647"/>
      <c r="H18" s="1103">
        <v>39436</v>
      </c>
      <c r="I18" s="1104" t="s">
        <v>1067</v>
      </c>
      <c r="J18" s="616" t="s">
        <v>888</v>
      </c>
      <c r="K18" s="657" t="s">
        <v>889</v>
      </c>
      <c r="L18" s="649"/>
    </row>
    <row r="19" spans="2:12" ht="25.5">
      <c r="B19" s="645"/>
      <c r="C19" s="622" t="s">
        <v>890</v>
      </c>
      <c r="D19" s="646" t="s">
        <v>891</v>
      </c>
      <c r="E19" s="647"/>
      <c r="F19" s="648" t="s">
        <v>892</v>
      </c>
      <c r="G19" s="647"/>
      <c r="H19" s="1103">
        <v>43154</v>
      </c>
      <c r="I19" s="1104" t="s">
        <v>1068</v>
      </c>
      <c r="J19" s="616" t="s">
        <v>888</v>
      </c>
      <c r="K19" s="616" t="s">
        <v>889</v>
      </c>
      <c r="L19" s="647"/>
    </row>
    <row r="20" spans="2:12" ht="25.5">
      <c r="B20" s="650"/>
      <c r="C20" s="622" t="s">
        <v>893</v>
      </c>
      <c r="D20" s="646" t="s">
        <v>894</v>
      </c>
      <c r="E20" s="647"/>
      <c r="F20" s="648" t="s">
        <v>895</v>
      </c>
      <c r="G20" s="647"/>
      <c r="H20" s="1103">
        <v>43465</v>
      </c>
      <c r="I20" s="1104" t="s">
        <v>1069</v>
      </c>
      <c r="J20" s="616" t="s">
        <v>888</v>
      </c>
      <c r="K20" s="658" t="s">
        <v>889</v>
      </c>
      <c r="L20" s="647"/>
    </row>
    <row r="21" spans="2:12">
      <c r="B21" s="597">
        <v>2</v>
      </c>
      <c r="C21" s="887" t="s">
        <v>896</v>
      </c>
      <c r="D21" s="887"/>
      <c r="E21" s="601"/>
      <c r="F21" s="602"/>
      <c r="G21" s="601"/>
      <c r="H21" s="603"/>
      <c r="I21" s="1105"/>
      <c r="J21" s="602"/>
      <c r="K21" s="598"/>
      <c r="L21" s="604"/>
    </row>
    <row r="22" spans="2:12" ht="38.25">
      <c r="B22" s="645"/>
      <c r="C22" s="622" t="s">
        <v>885</v>
      </c>
      <c r="D22" s="646" t="s">
        <v>886</v>
      </c>
      <c r="E22" s="647"/>
      <c r="F22" s="648" t="s">
        <v>887</v>
      </c>
      <c r="G22" s="647"/>
      <c r="H22" s="647"/>
      <c r="I22" s="1104"/>
      <c r="J22" s="616" t="s">
        <v>888</v>
      </c>
      <c r="K22" s="616" t="s">
        <v>889</v>
      </c>
      <c r="L22" s="647"/>
    </row>
    <row r="23" spans="2:12" ht="25.5">
      <c r="B23" s="645"/>
      <c r="C23" s="622" t="s">
        <v>890</v>
      </c>
      <c r="D23" s="646" t="s">
        <v>891</v>
      </c>
      <c r="E23" s="647"/>
      <c r="F23" s="648" t="s">
        <v>892</v>
      </c>
      <c r="G23" s="647"/>
      <c r="H23" s="647"/>
      <c r="I23" s="1104"/>
      <c r="J23" s="616" t="s">
        <v>888</v>
      </c>
      <c r="K23" s="616" t="s">
        <v>889</v>
      </c>
      <c r="L23" s="647"/>
    </row>
    <row r="24" spans="2:12" ht="25.5">
      <c r="B24" s="650"/>
      <c r="C24" s="652" t="s">
        <v>893</v>
      </c>
      <c r="D24" s="653" t="s">
        <v>894</v>
      </c>
      <c r="E24" s="647"/>
      <c r="F24" s="648" t="s">
        <v>895</v>
      </c>
      <c r="G24" s="647"/>
      <c r="H24" s="647"/>
      <c r="I24" s="1104"/>
      <c r="J24" s="616" t="s">
        <v>888</v>
      </c>
      <c r="K24" s="658" t="s">
        <v>889</v>
      </c>
      <c r="L24" s="647"/>
    </row>
    <row r="25" spans="2:12">
      <c r="B25" s="597">
        <v>3</v>
      </c>
      <c r="C25" s="651" t="s">
        <v>897</v>
      </c>
      <c r="D25" s="651"/>
      <c r="E25" s="601"/>
      <c r="F25" s="602"/>
      <c r="G25" s="601"/>
      <c r="H25" s="603"/>
      <c r="I25" s="1105"/>
      <c r="J25" s="602"/>
      <c r="K25" s="598"/>
      <c r="L25" s="604"/>
    </row>
    <row r="26" spans="2:12" ht="25.5" customHeight="1">
      <c r="B26" s="605"/>
      <c r="C26" s="606" t="s">
        <v>885</v>
      </c>
      <c r="D26" s="607" t="s">
        <v>886</v>
      </c>
      <c r="E26" s="608"/>
      <c r="F26" s="609" t="s">
        <v>898</v>
      </c>
      <c r="G26" s="610"/>
      <c r="H26" s="611"/>
      <c r="I26" s="1106"/>
      <c r="J26" s="612" t="s">
        <v>888</v>
      </c>
      <c r="K26" s="655" t="s">
        <v>899</v>
      </c>
      <c r="L26" s="610"/>
    </row>
    <row r="27" spans="2:12" ht="25.5" customHeight="1">
      <c r="B27" s="605"/>
      <c r="C27" s="606" t="s">
        <v>890</v>
      </c>
      <c r="D27" s="607" t="s">
        <v>891</v>
      </c>
      <c r="E27" s="613"/>
      <c r="F27" s="614" t="s">
        <v>900</v>
      </c>
      <c r="G27" s="615"/>
      <c r="H27" s="1107"/>
      <c r="I27" s="1108"/>
      <c r="J27" s="616" t="s">
        <v>888</v>
      </c>
      <c r="K27" s="656" t="s">
        <v>899</v>
      </c>
      <c r="L27" s="615"/>
    </row>
    <row r="28" spans="2:12" ht="25.5">
      <c r="B28" s="650"/>
      <c r="C28" s="622" t="s">
        <v>893</v>
      </c>
      <c r="D28" s="646" t="s">
        <v>894</v>
      </c>
      <c r="E28" s="647"/>
      <c r="F28" s="648" t="s">
        <v>895</v>
      </c>
      <c r="G28" s="647"/>
      <c r="H28" s="647"/>
      <c r="I28" s="1104"/>
      <c r="J28" s="616" t="s">
        <v>888</v>
      </c>
      <c r="K28" s="659" t="s">
        <v>899</v>
      </c>
      <c r="L28" s="647"/>
    </row>
    <row r="29" spans="2:12">
      <c r="B29" s="597">
        <v>4</v>
      </c>
      <c r="C29" s="887" t="s">
        <v>901</v>
      </c>
      <c r="D29" s="887"/>
      <c r="E29" s="601"/>
      <c r="F29" s="602"/>
      <c r="G29" s="601"/>
      <c r="H29" s="603"/>
      <c r="I29" s="1105"/>
      <c r="J29" s="602"/>
      <c r="K29" s="598"/>
      <c r="L29" s="604"/>
    </row>
    <row r="30" spans="2:12">
      <c r="B30" s="617"/>
      <c r="C30" s="618" t="s">
        <v>885</v>
      </c>
      <c r="D30" s="686" t="s">
        <v>902</v>
      </c>
      <c r="E30" s="619"/>
      <c r="F30" s="598"/>
      <c r="G30" s="619"/>
      <c r="H30" s="620"/>
      <c r="I30" s="1109"/>
      <c r="J30" s="598"/>
      <c r="K30" s="598"/>
      <c r="L30" s="621"/>
    </row>
    <row r="31" spans="2:12" ht="25.5" customHeight="1">
      <c r="B31" s="605"/>
      <c r="C31" s="606"/>
      <c r="D31" s="607" t="s">
        <v>903</v>
      </c>
      <c r="E31" s="608"/>
      <c r="F31" s="609" t="s">
        <v>904</v>
      </c>
      <c r="G31" s="610"/>
      <c r="H31" s="611"/>
      <c r="I31" s="1106"/>
      <c r="J31" s="612" t="s">
        <v>888</v>
      </c>
      <c r="K31" s="609" t="s">
        <v>905</v>
      </c>
      <c r="L31" s="610"/>
    </row>
    <row r="32" spans="2:12" ht="25.5">
      <c r="B32" s="645"/>
      <c r="C32" s="622"/>
      <c r="D32" s="653" t="s">
        <v>906</v>
      </c>
      <c r="E32" s="647"/>
      <c r="F32" s="648" t="s">
        <v>907</v>
      </c>
      <c r="G32" s="647"/>
      <c r="H32" s="647"/>
      <c r="I32" s="1104"/>
      <c r="J32" s="616" t="s">
        <v>888</v>
      </c>
      <c r="K32" s="616" t="s">
        <v>905</v>
      </c>
      <c r="L32" s="647"/>
    </row>
    <row r="33" spans="2:12" ht="38.25">
      <c r="B33" s="660"/>
      <c r="C33" s="622" t="s">
        <v>890</v>
      </c>
      <c r="D33" s="662" t="s">
        <v>965</v>
      </c>
      <c r="E33" s="661"/>
      <c r="F33" s="648" t="s">
        <v>908</v>
      </c>
      <c r="G33" s="661"/>
      <c r="H33" s="647"/>
      <c r="I33" s="1104"/>
      <c r="J33" s="616" t="s">
        <v>888</v>
      </c>
      <c r="K33" s="616" t="s">
        <v>905</v>
      </c>
      <c r="L33" s="647"/>
    </row>
    <row r="34" spans="2:12" ht="25.5">
      <c r="B34" s="660"/>
      <c r="C34" s="622" t="s">
        <v>893</v>
      </c>
      <c r="D34" s="646" t="s">
        <v>909</v>
      </c>
      <c r="E34" s="661"/>
      <c r="F34" s="648" t="s">
        <v>910</v>
      </c>
      <c r="G34" s="661"/>
      <c r="H34" s="647"/>
      <c r="I34" s="1104"/>
      <c r="J34" s="616" t="s">
        <v>888</v>
      </c>
      <c r="K34" s="616" t="s">
        <v>905</v>
      </c>
      <c r="L34" s="647"/>
    </row>
    <row r="35" spans="2:12" ht="38.25">
      <c r="B35" s="663"/>
      <c r="C35" s="654" t="s">
        <v>911</v>
      </c>
      <c r="D35" s="665" t="s">
        <v>966</v>
      </c>
      <c r="E35" s="664"/>
      <c r="F35" s="648" t="s">
        <v>908</v>
      </c>
      <c r="G35" s="664"/>
      <c r="H35" s="647"/>
      <c r="I35" s="1110"/>
      <c r="J35" s="616" t="s">
        <v>888</v>
      </c>
      <c r="K35" s="616" t="s">
        <v>905</v>
      </c>
      <c r="L35" s="613"/>
    </row>
    <row r="36" spans="2:12">
      <c r="B36" s="1111">
        <v>5</v>
      </c>
      <c r="C36" s="1112" t="s">
        <v>912</v>
      </c>
      <c r="D36" s="1112"/>
      <c r="E36" s="1113"/>
      <c r="F36" s="1114"/>
      <c r="G36" s="1113"/>
      <c r="H36" s="1115"/>
      <c r="I36" s="1116"/>
      <c r="J36" s="1114"/>
      <c r="K36" s="1114"/>
      <c r="L36" s="1117"/>
    </row>
    <row r="37" spans="2:12" ht="25.5" customHeight="1">
      <c r="B37" s="605"/>
      <c r="C37" s="606" t="s">
        <v>885</v>
      </c>
      <c r="D37" s="607" t="s">
        <v>913</v>
      </c>
      <c r="E37" s="623"/>
      <c r="F37" s="624" t="s">
        <v>914</v>
      </c>
      <c r="G37" s="623"/>
      <c r="H37" s="1118">
        <v>43465</v>
      </c>
      <c r="I37" s="1119">
        <v>95516312</v>
      </c>
      <c r="J37" s="624" t="s">
        <v>888</v>
      </c>
      <c r="K37" s="624" t="s">
        <v>915</v>
      </c>
      <c r="L37" s="623"/>
    </row>
    <row r="38" spans="2:12" ht="25.5" customHeight="1">
      <c r="B38" s="605"/>
      <c r="C38" s="606" t="s">
        <v>890</v>
      </c>
      <c r="D38" s="607" t="s">
        <v>894</v>
      </c>
      <c r="E38" s="608"/>
      <c r="F38" s="609" t="s">
        <v>914</v>
      </c>
      <c r="G38" s="610"/>
      <c r="H38" s="1120">
        <v>43465</v>
      </c>
      <c r="I38" s="1121">
        <v>96020771.109999999</v>
      </c>
      <c r="J38" s="612" t="s">
        <v>888</v>
      </c>
      <c r="K38" s="666" t="s">
        <v>916</v>
      </c>
      <c r="L38" s="610"/>
    </row>
    <row r="39" spans="2:12">
      <c r="B39" s="597">
        <v>6</v>
      </c>
      <c r="C39" s="887" t="s">
        <v>917</v>
      </c>
      <c r="D39" s="887"/>
      <c r="E39" s="601"/>
      <c r="F39" s="602"/>
      <c r="G39" s="601"/>
      <c r="H39" s="603"/>
      <c r="I39" s="1105"/>
      <c r="J39" s="602"/>
      <c r="K39" s="598"/>
      <c r="L39" s="604"/>
    </row>
    <row r="40" spans="2:12" ht="25.5" customHeight="1">
      <c r="B40" s="605"/>
      <c r="C40" s="606" t="s">
        <v>885</v>
      </c>
      <c r="D40" s="607" t="s">
        <v>913</v>
      </c>
      <c r="E40" s="608"/>
      <c r="F40" s="609" t="s">
        <v>918</v>
      </c>
      <c r="G40" s="610"/>
      <c r="H40" s="611"/>
      <c r="I40" s="1106"/>
      <c r="J40" s="612" t="s">
        <v>888</v>
      </c>
      <c r="K40" s="625" t="s">
        <v>919</v>
      </c>
      <c r="L40" s="610"/>
    </row>
    <row r="41" spans="2:12" ht="25.5" customHeight="1">
      <c r="B41" s="597">
        <v>7</v>
      </c>
      <c r="C41" s="887" t="s">
        <v>920</v>
      </c>
      <c r="D41" s="887"/>
      <c r="E41" s="601"/>
      <c r="F41" s="602"/>
      <c r="G41" s="601"/>
      <c r="H41" s="603"/>
      <c r="I41" s="1105"/>
      <c r="J41" s="602"/>
      <c r="K41" s="598"/>
      <c r="L41" s="604"/>
    </row>
    <row r="42" spans="2:12" ht="25.5">
      <c r="B42" s="650"/>
      <c r="C42" s="668" t="s">
        <v>885</v>
      </c>
      <c r="D42" s="653" t="s">
        <v>886</v>
      </c>
      <c r="E42" s="667"/>
      <c r="F42" s="659" t="s">
        <v>921</v>
      </c>
      <c r="G42" s="667"/>
      <c r="H42" s="1122">
        <v>43146</v>
      </c>
      <c r="I42" s="1104">
        <v>0</v>
      </c>
      <c r="J42" s="658" t="s">
        <v>888</v>
      </c>
      <c r="K42" s="616" t="s">
        <v>922</v>
      </c>
      <c r="L42" s="647"/>
    </row>
    <row r="43" spans="2:12" ht="25.5" customHeight="1">
      <c r="B43" s="605"/>
      <c r="C43" s="606" t="s">
        <v>890</v>
      </c>
      <c r="D43" s="607" t="s">
        <v>891</v>
      </c>
      <c r="E43" s="608"/>
      <c r="F43" s="655" t="s">
        <v>904</v>
      </c>
      <c r="G43" s="610"/>
      <c r="H43" s="1120">
        <v>43146</v>
      </c>
      <c r="I43" s="1108">
        <v>0</v>
      </c>
      <c r="J43" s="612" t="s">
        <v>888</v>
      </c>
      <c r="K43" s="614" t="s">
        <v>922</v>
      </c>
      <c r="L43" s="615"/>
    </row>
    <row r="44" spans="2:12" ht="25.5">
      <c r="B44" s="645"/>
      <c r="C44" s="654" t="s">
        <v>893</v>
      </c>
      <c r="D44" s="646" t="s">
        <v>894</v>
      </c>
      <c r="E44" s="647"/>
      <c r="F44" s="648" t="s">
        <v>907</v>
      </c>
      <c r="G44" s="647"/>
      <c r="H44" s="1103">
        <v>43465</v>
      </c>
      <c r="I44" s="1123">
        <v>7702891.5199999996</v>
      </c>
      <c r="J44" s="658" t="s">
        <v>888</v>
      </c>
      <c r="K44" s="658" t="s">
        <v>922</v>
      </c>
      <c r="L44" s="667"/>
    </row>
    <row r="45" spans="2:12">
      <c r="B45" s="888" t="s">
        <v>923</v>
      </c>
      <c r="C45" s="889"/>
      <c r="D45" s="889"/>
      <c r="E45" s="889"/>
      <c r="F45" s="889"/>
      <c r="G45" s="889"/>
      <c r="H45" s="889"/>
      <c r="I45" s="1124"/>
      <c r="J45" s="890"/>
      <c r="K45" s="685"/>
      <c r="L45" s="626"/>
    </row>
    <row r="46" spans="2:12">
      <c r="B46" s="597">
        <v>1</v>
      </c>
      <c r="C46" s="887" t="s">
        <v>887</v>
      </c>
      <c r="D46" s="887"/>
      <c r="E46" s="598"/>
      <c r="F46" s="599"/>
      <c r="G46" s="598"/>
      <c r="H46" s="599"/>
      <c r="I46" s="1125"/>
      <c r="J46" s="598"/>
      <c r="K46" s="598"/>
      <c r="L46" s="621"/>
    </row>
    <row r="47" spans="2:12" ht="38.25">
      <c r="B47" s="660"/>
      <c r="C47" s="622" t="s">
        <v>885</v>
      </c>
      <c r="D47" s="670" t="s">
        <v>924</v>
      </c>
      <c r="E47" s="647"/>
      <c r="F47" s="648" t="s">
        <v>887</v>
      </c>
      <c r="G47" s="647"/>
      <c r="H47" s="647"/>
      <c r="I47" s="1126"/>
      <c r="J47" s="669"/>
      <c r="K47" s="616" t="s">
        <v>925</v>
      </c>
      <c r="L47" s="647"/>
    </row>
    <row r="48" spans="2:12" ht="63.75">
      <c r="B48" s="660"/>
      <c r="C48" s="622" t="s">
        <v>890</v>
      </c>
      <c r="D48" s="653" t="s">
        <v>926</v>
      </c>
      <c r="E48" s="647"/>
      <c r="F48" s="648" t="s">
        <v>927</v>
      </c>
      <c r="G48" s="647"/>
      <c r="H48" s="647"/>
      <c r="I48" s="1126"/>
      <c r="J48" s="669"/>
      <c r="K48" s="616" t="s">
        <v>925</v>
      </c>
      <c r="L48" s="647"/>
    </row>
    <row r="49" spans="2:12" ht="39">
      <c r="B49" s="660"/>
      <c r="C49" s="622" t="s">
        <v>893</v>
      </c>
      <c r="D49" s="1127" t="s">
        <v>967</v>
      </c>
      <c r="E49" s="647"/>
      <c r="F49" s="671" t="s">
        <v>887</v>
      </c>
      <c r="G49" s="647"/>
      <c r="H49" s="647"/>
      <c r="I49" s="1126"/>
      <c r="J49" s="669"/>
      <c r="K49" s="616" t="s">
        <v>925</v>
      </c>
      <c r="L49" s="647"/>
    </row>
    <row r="50" spans="2:12" ht="51">
      <c r="B50" s="660"/>
      <c r="C50" s="622" t="s">
        <v>911</v>
      </c>
      <c r="D50" s="662" t="s">
        <v>968</v>
      </c>
      <c r="E50" s="647"/>
      <c r="F50" s="648" t="s">
        <v>928</v>
      </c>
      <c r="G50" s="647"/>
      <c r="H50" s="647"/>
      <c r="I50" s="1126"/>
      <c r="J50" s="669"/>
      <c r="K50" s="616" t="s">
        <v>925</v>
      </c>
      <c r="L50" s="647"/>
    </row>
    <row r="51" spans="2:12" ht="25.5">
      <c r="B51" s="660"/>
      <c r="C51" s="622" t="s">
        <v>929</v>
      </c>
      <c r="D51" s="670" t="s">
        <v>930</v>
      </c>
      <c r="E51" s="647"/>
      <c r="F51" s="648" t="s">
        <v>931</v>
      </c>
      <c r="G51" s="647"/>
      <c r="H51" s="647"/>
      <c r="I51" s="1126"/>
      <c r="J51" s="669"/>
      <c r="K51" s="616" t="s">
        <v>925</v>
      </c>
      <c r="L51" s="647"/>
    </row>
    <row r="52" spans="2:12">
      <c r="B52" s="673">
        <v>2</v>
      </c>
      <c r="C52" s="672" t="s">
        <v>969</v>
      </c>
      <c r="D52" s="677"/>
      <c r="E52" s="674"/>
      <c r="F52" s="675"/>
      <c r="G52" s="674"/>
      <c r="H52" s="675"/>
      <c r="I52" s="1128"/>
      <c r="J52" s="674"/>
      <c r="K52" s="674"/>
      <c r="L52" s="676"/>
    </row>
    <row r="53" spans="2:12" ht="38.25">
      <c r="B53" s="660"/>
      <c r="C53" s="622" t="s">
        <v>885</v>
      </c>
      <c r="D53" s="1127" t="s">
        <v>970</v>
      </c>
      <c r="E53" s="647"/>
      <c r="F53" s="648" t="s">
        <v>932</v>
      </c>
      <c r="G53" s="647"/>
      <c r="H53" s="647"/>
      <c r="I53" s="1126"/>
      <c r="J53" s="669"/>
      <c r="K53" s="616" t="s">
        <v>889</v>
      </c>
      <c r="L53" s="647"/>
    </row>
    <row r="54" spans="2:12" ht="51">
      <c r="B54" s="660"/>
      <c r="C54" s="622" t="s">
        <v>890</v>
      </c>
      <c r="D54" s="1127" t="s">
        <v>971</v>
      </c>
      <c r="E54" s="647"/>
      <c r="F54" s="648" t="s">
        <v>933</v>
      </c>
      <c r="G54" s="647"/>
      <c r="H54" s="647"/>
      <c r="I54" s="1126"/>
      <c r="J54" s="669"/>
      <c r="K54" s="616" t="s">
        <v>889</v>
      </c>
      <c r="L54" s="647"/>
    </row>
    <row r="55" spans="2:12" ht="38.25">
      <c r="B55" s="660"/>
      <c r="C55" s="622" t="s">
        <v>893</v>
      </c>
      <c r="D55" s="662" t="s">
        <v>972</v>
      </c>
      <c r="E55" s="647"/>
      <c r="F55" s="648" t="s">
        <v>932</v>
      </c>
      <c r="G55" s="647"/>
      <c r="H55" s="647"/>
      <c r="I55" s="1126"/>
      <c r="J55" s="669"/>
      <c r="K55" s="616" t="s">
        <v>889</v>
      </c>
      <c r="L55" s="647"/>
    </row>
    <row r="56" spans="2:12" ht="38.25">
      <c r="B56" s="660"/>
      <c r="C56" s="622" t="s">
        <v>911</v>
      </c>
      <c r="D56" s="665" t="s">
        <v>973</v>
      </c>
      <c r="E56" s="647"/>
      <c r="F56" s="648" t="s">
        <v>934</v>
      </c>
      <c r="G56" s="647"/>
      <c r="H56" s="647"/>
      <c r="I56" s="1126"/>
      <c r="J56" s="669"/>
      <c r="K56" s="616" t="s">
        <v>889</v>
      </c>
      <c r="L56" s="647"/>
    </row>
    <row r="57" spans="2:12">
      <c r="B57" s="627">
        <v>3</v>
      </c>
      <c r="C57" s="1417" t="s">
        <v>442</v>
      </c>
      <c r="D57" s="1417"/>
      <c r="E57" s="601"/>
      <c r="F57" s="628"/>
      <c r="G57" s="602"/>
      <c r="H57" s="628"/>
      <c r="I57" s="1129"/>
      <c r="J57" s="602"/>
      <c r="K57" s="602"/>
      <c r="L57" s="604"/>
    </row>
    <row r="58" spans="2:12" ht="25.5" customHeight="1">
      <c r="B58" s="629"/>
      <c r="C58" s="606" t="s">
        <v>885</v>
      </c>
      <c r="D58" s="607" t="s">
        <v>935</v>
      </c>
      <c r="E58" s="630"/>
      <c r="F58" s="625" t="s">
        <v>936</v>
      </c>
      <c r="G58" s="631"/>
      <c r="H58" s="632"/>
      <c r="I58" s="1130"/>
      <c r="J58" s="633"/>
      <c r="K58" s="609" t="s">
        <v>915</v>
      </c>
      <c r="L58" s="610"/>
    </row>
    <row r="59" spans="2:12" ht="38.25">
      <c r="B59" s="660"/>
      <c r="C59" s="622" t="s">
        <v>890</v>
      </c>
      <c r="D59" s="662" t="s">
        <v>974</v>
      </c>
      <c r="E59" s="647"/>
      <c r="F59" s="616" t="s">
        <v>936</v>
      </c>
      <c r="G59" s="647"/>
      <c r="H59" s="647"/>
      <c r="I59" s="1126"/>
      <c r="J59" s="669"/>
      <c r="K59" s="616" t="s">
        <v>915</v>
      </c>
      <c r="L59" s="647"/>
    </row>
    <row r="60" spans="2:12">
      <c r="B60" s="1413" t="s">
        <v>937</v>
      </c>
      <c r="C60" s="1414"/>
      <c r="D60" s="1414"/>
      <c r="E60" s="1414"/>
      <c r="F60" s="1414"/>
      <c r="G60" s="1414"/>
      <c r="H60" s="1414"/>
      <c r="I60" s="1131"/>
      <c r="J60" s="594"/>
      <c r="K60" s="594"/>
      <c r="L60" s="634"/>
    </row>
    <row r="61" spans="2:12">
      <c r="B61" s="1415" t="s">
        <v>883</v>
      </c>
      <c r="C61" s="1416"/>
      <c r="D61" s="1416"/>
      <c r="E61" s="1416"/>
      <c r="F61" s="1416"/>
      <c r="G61" s="1416"/>
      <c r="H61" s="1416"/>
      <c r="I61" s="1124"/>
      <c r="J61" s="890"/>
      <c r="K61" s="685"/>
      <c r="L61" s="626"/>
    </row>
    <row r="62" spans="2:12">
      <c r="B62" s="597">
        <v>1</v>
      </c>
      <c r="C62" s="887" t="s">
        <v>938</v>
      </c>
      <c r="D62" s="887"/>
      <c r="E62" s="598"/>
      <c r="F62" s="599"/>
      <c r="G62" s="598"/>
      <c r="H62" s="599"/>
      <c r="I62" s="1125"/>
      <c r="J62" s="598"/>
      <c r="K62" s="598"/>
      <c r="L62" s="621"/>
    </row>
    <row r="63" spans="2:12" ht="25.5" customHeight="1">
      <c r="B63" s="605"/>
      <c r="C63" s="606" t="s">
        <v>885</v>
      </c>
      <c r="D63" s="607" t="s">
        <v>939</v>
      </c>
      <c r="E63" s="608"/>
      <c r="F63" s="609" t="s">
        <v>940</v>
      </c>
      <c r="G63" s="610"/>
      <c r="H63" s="611"/>
      <c r="I63" s="1132"/>
      <c r="J63" s="612" t="s">
        <v>888</v>
      </c>
      <c r="K63" s="609" t="s">
        <v>941</v>
      </c>
      <c r="L63" s="610"/>
    </row>
    <row r="64" spans="2:12" ht="25.5">
      <c r="B64" s="645"/>
      <c r="C64" s="622" t="s">
        <v>890</v>
      </c>
      <c r="D64" s="678" t="s">
        <v>975</v>
      </c>
      <c r="E64" s="647"/>
      <c r="F64" s="616" t="s">
        <v>942</v>
      </c>
      <c r="G64" s="647"/>
      <c r="H64" s="647"/>
      <c r="I64" s="1133"/>
      <c r="J64" s="616" t="s">
        <v>888</v>
      </c>
      <c r="K64" s="616" t="s">
        <v>941</v>
      </c>
      <c r="L64" s="647"/>
    </row>
    <row r="65" spans="2:12" ht="38.25">
      <c r="B65" s="645"/>
      <c r="C65" s="622" t="s">
        <v>893</v>
      </c>
      <c r="D65" s="678" t="s">
        <v>976</v>
      </c>
      <c r="E65" s="647"/>
      <c r="F65" s="616" t="s">
        <v>942</v>
      </c>
      <c r="G65" s="647"/>
      <c r="H65" s="647"/>
      <c r="I65" s="1133"/>
      <c r="J65" s="616" t="s">
        <v>888</v>
      </c>
      <c r="K65" s="616" t="s">
        <v>941</v>
      </c>
      <c r="L65" s="647"/>
    </row>
    <row r="66" spans="2:12" ht="38.25">
      <c r="B66" s="645"/>
      <c r="C66" s="622" t="s">
        <v>911</v>
      </c>
      <c r="D66" s="678" t="s">
        <v>977</v>
      </c>
      <c r="E66" s="647"/>
      <c r="F66" s="616" t="s">
        <v>942</v>
      </c>
      <c r="G66" s="647"/>
      <c r="H66" s="647"/>
      <c r="I66" s="1133"/>
      <c r="J66" s="616" t="s">
        <v>888</v>
      </c>
      <c r="K66" s="616" t="s">
        <v>941</v>
      </c>
      <c r="L66" s="647"/>
    </row>
    <row r="67" spans="2:12" ht="38.25">
      <c r="B67" s="645"/>
      <c r="C67" s="622" t="s">
        <v>929</v>
      </c>
      <c r="D67" s="678" t="s">
        <v>978</v>
      </c>
      <c r="E67" s="647"/>
      <c r="F67" s="616"/>
      <c r="G67" s="647"/>
      <c r="H67" s="1134">
        <v>200000</v>
      </c>
      <c r="I67" s="1133" t="s">
        <v>1070</v>
      </c>
      <c r="J67" s="616" t="s">
        <v>888</v>
      </c>
      <c r="K67" s="656" t="s">
        <v>981</v>
      </c>
      <c r="L67" s="647"/>
    </row>
    <row r="68" spans="2:12">
      <c r="B68" s="1419" t="s">
        <v>923</v>
      </c>
      <c r="C68" s="1420"/>
      <c r="D68" s="1420"/>
      <c r="E68" s="1420"/>
      <c r="F68" s="1420"/>
      <c r="G68" s="1420"/>
      <c r="H68" s="1420"/>
      <c r="I68" s="1124"/>
      <c r="J68" s="890"/>
      <c r="K68" s="685"/>
      <c r="L68" s="596"/>
    </row>
    <row r="69" spans="2:12" ht="38.25">
      <c r="B69" s="645">
        <v>1</v>
      </c>
      <c r="C69" s="681"/>
      <c r="D69" s="680" t="s">
        <v>979</v>
      </c>
      <c r="E69" s="647"/>
      <c r="F69" s="648" t="s">
        <v>943</v>
      </c>
      <c r="G69" s="647"/>
      <c r="H69" s="647"/>
      <c r="I69" s="1126"/>
      <c r="J69" s="669"/>
      <c r="K69" s="648" t="s">
        <v>944</v>
      </c>
      <c r="L69" s="647"/>
    </row>
    <row r="70" spans="2:12" ht="38.25">
      <c r="B70" s="645">
        <v>2</v>
      </c>
      <c r="D70" s="682" t="s">
        <v>980</v>
      </c>
      <c r="E70" s="647"/>
      <c r="F70" s="648" t="s">
        <v>943</v>
      </c>
      <c r="G70" s="647"/>
      <c r="H70" s="647"/>
      <c r="I70" s="1126"/>
      <c r="J70" s="669"/>
      <c r="K70" s="648" t="s">
        <v>944</v>
      </c>
      <c r="L70" s="647"/>
    </row>
    <row r="71" spans="2:12" ht="38.25">
      <c r="B71" s="645">
        <v>3</v>
      </c>
      <c r="C71" s="679"/>
      <c r="D71" s="683" t="s">
        <v>946</v>
      </c>
      <c r="E71" s="647"/>
      <c r="F71" s="648" t="s">
        <v>943</v>
      </c>
      <c r="G71" s="647"/>
      <c r="H71" s="647"/>
      <c r="I71" s="1126"/>
      <c r="J71" s="669"/>
      <c r="K71" s="648" t="s">
        <v>945</v>
      </c>
      <c r="L71" s="647"/>
    </row>
    <row r="72" spans="2:12">
      <c r="B72" s="1413" t="s">
        <v>947</v>
      </c>
      <c r="C72" s="1414"/>
      <c r="D72" s="1414"/>
      <c r="E72" s="1414"/>
      <c r="F72" s="1414"/>
      <c r="G72" s="1414"/>
      <c r="H72" s="1421"/>
      <c r="I72" s="635"/>
      <c r="J72" s="635"/>
      <c r="K72" s="635"/>
      <c r="L72" s="635"/>
    </row>
    <row r="73" spans="2:12">
      <c r="B73" s="1422" t="s">
        <v>883</v>
      </c>
      <c r="C73" s="1423"/>
      <c r="D73" s="1423"/>
      <c r="E73" s="1423"/>
      <c r="F73" s="1423"/>
      <c r="G73" s="1423"/>
      <c r="H73" s="1423"/>
      <c r="I73" s="1423"/>
      <c r="J73" s="1423"/>
      <c r="K73" s="1423"/>
      <c r="L73" s="1424"/>
    </row>
    <row r="74" spans="2:12">
      <c r="B74" s="627">
        <v>1</v>
      </c>
      <c r="C74" s="1417" t="s">
        <v>948</v>
      </c>
      <c r="D74" s="1417"/>
      <c r="E74" s="602"/>
      <c r="F74" s="628"/>
      <c r="G74" s="602"/>
      <c r="H74" s="628"/>
      <c r="I74" s="602"/>
      <c r="J74" s="602"/>
      <c r="K74" s="602"/>
      <c r="L74" s="636"/>
    </row>
    <row r="75" spans="2:12" ht="32.25" customHeight="1">
      <c r="B75" s="637"/>
      <c r="C75" s="638" t="s">
        <v>885</v>
      </c>
      <c r="D75" s="639" t="s">
        <v>949</v>
      </c>
      <c r="E75" s="640"/>
      <c r="F75" s="641"/>
      <c r="G75" s="640"/>
      <c r="H75" s="1135">
        <v>43373</v>
      </c>
      <c r="I75" s="1136">
        <v>13732858</v>
      </c>
      <c r="J75" s="641" t="s">
        <v>888</v>
      </c>
      <c r="K75" s="684" t="s">
        <v>950</v>
      </c>
      <c r="L75" s="640"/>
    </row>
    <row r="76" spans="2:12" ht="32.25" customHeight="1">
      <c r="B76" s="637"/>
      <c r="C76" s="638" t="s">
        <v>890</v>
      </c>
      <c r="D76" s="639" t="s">
        <v>951</v>
      </c>
      <c r="E76" s="640"/>
      <c r="F76" s="641"/>
      <c r="G76" s="640"/>
      <c r="H76" s="1135">
        <v>43373</v>
      </c>
      <c r="I76" s="1136">
        <v>13732858</v>
      </c>
      <c r="J76" s="641" t="s">
        <v>888</v>
      </c>
      <c r="K76" s="684" t="s">
        <v>950</v>
      </c>
      <c r="L76" s="640"/>
    </row>
    <row r="77" spans="2:12">
      <c r="B77" s="1418"/>
      <c r="C77" s="1418"/>
      <c r="D77" s="1418"/>
      <c r="E77" s="1418"/>
      <c r="F77" s="1418"/>
      <c r="G77" s="1418"/>
      <c r="H77" s="1418"/>
      <c r="I77" s="1418"/>
      <c r="J77" s="1418"/>
      <c r="K77" s="1418"/>
      <c r="L77" s="1418"/>
    </row>
    <row r="78" spans="2:12">
      <c r="B78" s="642"/>
      <c r="C78" s="642"/>
      <c r="D78" s="642"/>
      <c r="E78" s="642"/>
      <c r="F78" s="642"/>
      <c r="G78" s="642"/>
      <c r="H78" s="642"/>
      <c r="I78" s="642"/>
      <c r="J78" s="642"/>
      <c r="K78" s="642"/>
      <c r="L78" s="642"/>
    </row>
    <row r="79" spans="2:12">
      <c r="B79" s="643"/>
      <c r="C79" s="643"/>
      <c r="D79" s="643"/>
      <c r="E79" s="643"/>
      <c r="F79" s="643"/>
      <c r="G79" s="643"/>
      <c r="H79" s="643"/>
      <c r="I79" s="643"/>
      <c r="J79" s="643"/>
      <c r="K79" s="643"/>
      <c r="L79" s="643"/>
    </row>
    <row r="80" spans="2:12">
      <c r="B80" s="643"/>
      <c r="C80" s="643"/>
      <c r="D80" s="643"/>
      <c r="E80" s="643"/>
      <c r="F80" s="643"/>
      <c r="G80" s="643"/>
      <c r="H80" s="643"/>
      <c r="I80" s="643"/>
      <c r="J80" s="643"/>
      <c r="K80" s="643"/>
      <c r="L80" s="643"/>
    </row>
    <row r="81" spans="2:12">
      <c r="B81" s="643"/>
      <c r="C81" s="643"/>
      <c r="D81" s="643"/>
      <c r="E81" s="643"/>
      <c r="F81" s="643"/>
      <c r="G81" s="643"/>
      <c r="H81" s="643"/>
      <c r="I81" s="643"/>
      <c r="J81" s="643"/>
      <c r="K81" s="643"/>
      <c r="L81" s="643"/>
    </row>
    <row r="82" spans="2:12">
      <c r="B82" s="643"/>
      <c r="C82" s="643"/>
      <c r="D82" s="643"/>
      <c r="E82" s="643"/>
      <c r="F82" s="643"/>
      <c r="G82" s="643"/>
      <c r="H82" s="643"/>
      <c r="I82" s="643"/>
      <c r="J82" s="643"/>
      <c r="K82" s="643"/>
      <c r="L82" s="643"/>
    </row>
    <row r="83" spans="2:12">
      <c r="B83" s="643"/>
      <c r="C83" s="643"/>
      <c r="D83" s="643"/>
      <c r="E83" s="643"/>
      <c r="F83" s="643"/>
      <c r="G83" s="643"/>
      <c r="H83" s="643"/>
      <c r="I83" s="643"/>
      <c r="J83" s="643"/>
      <c r="K83" s="643"/>
      <c r="L83" s="643"/>
    </row>
    <row r="84" spans="2:12">
      <c r="B84" s="644"/>
      <c r="C84" s="644"/>
      <c r="D84" s="644"/>
      <c r="E84" s="644"/>
      <c r="F84" s="644"/>
      <c r="G84" s="644"/>
      <c r="H84" s="644"/>
      <c r="I84" s="644"/>
      <c r="J84" s="644"/>
      <c r="K84" s="644"/>
      <c r="L84" s="644"/>
    </row>
    <row r="85" spans="2:12">
      <c r="B85" s="644"/>
      <c r="C85" s="644"/>
      <c r="D85" s="644"/>
      <c r="E85" s="644"/>
      <c r="F85" s="644"/>
      <c r="G85" s="644"/>
      <c r="H85" s="644"/>
      <c r="I85" s="644"/>
      <c r="J85" s="644"/>
      <c r="K85" s="644"/>
      <c r="L85" s="644"/>
    </row>
  </sheetData>
  <mergeCells count="33">
    <mergeCell ref="C74:D74"/>
    <mergeCell ref="B77:L77"/>
    <mergeCell ref="B60:H60"/>
    <mergeCell ref="B61:H61"/>
    <mergeCell ref="B68:H68"/>
    <mergeCell ref="B72:H72"/>
    <mergeCell ref="B73:L73"/>
    <mergeCell ref="E12:F12"/>
    <mergeCell ref="J13:J14"/>
    <mergeCell ref="B15:H15"/>
    <mergeCell ref="B16:H16"/>
    <mergeCell ref="C57:D57"/>
    <mergeCell ref="B6:L6"/>
    <mergeCell ref="G12:H12"/>
    <mergeCell ref="E13:E14"/>
    <mergeCell ref="F13:F14"/>
    <mergeCell ref="G13:G14"/>
    <mergeCell ref="H13:H14"/>
    <mergeCell ref="I13:I14"/>
    <mergeCell ref="B7:L7"/>
    <mergeCell ref="B8:L8"/>
    <mergeCell ref="B9:L9"/>
    <mergeCell ref="B10:L10"/>
    <mergeCell ref="B11:D14"/>
    <mergeCell ref="E11:H11"/>
    <mergeCell ref="I11:J11"/>
    <mergeCell ref="K11:K14"/>
    <mergeCell ref="L11:L14"/>
    <mergeCell ref="B1:L1"/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scale="64" fitToHeight="3" orientation="landscape" r:id="rId1"/>
  <rowBreaks count="1" manualBreakCount="1">
    <brk id="56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selection activeCell="D10" sqref="D10"/>
    </sheetView>
  </sheetViews>
  <sheetFormatPr baseColWidth="10" defaultRowHeight="15"/>
  <cols>
    <col min="1" max="1" width="2.140625" style="392" customWidth="1"/>
    <col min="2" max="2" width="21" customWidth="1"/>
    <col min="3" max="3" width="5.85546875" customWidth="1"/>
    <col min="4" max="4" width="76.5703125" customWidth="1"/>
    <col min="5" max="5" width="26" customWidth="1"/>
    <col min="6" max="6" width="32.140625" customWidth="1"/>
    <col min="7" max="7" width="20.28515625" customWidth="1"/>
    <col min="8" max="8" width="17.85546875" customWidth="1"/>
    <col min="9" max="9" width="1.140625" customWidth="1"/>
  </cols>
  <sheetData>
    <row r="1" spans="1:17" ht="6" customHeight="1" thickBot="1">
      <c r="B1" s="378"/>
      <c r="C1" s="379"/>
      <c r="D1" s="379"/>
      <c r="E1" s="380"/>
      <c r="F1" s="934"/>
      <c r="G1" s="934"/>
      <c r="H1" s="378"/>
      <c r="I1" s="381"/>
      <c r="J1" s="382"/>
      <c r="K1" s="382"/>
      <c r="L1" s="382"/>
      <c r="M1" s="382"/>
      <c r="N1" s="382"/>
      <c r="O1" s="382"/>
      <c r="P1" s="382"/>
      <c r="Q1" s="382"/>
    </row>
    <row r="2" spans="1:17" s="937" customFormat="1" ht="90.75" customHeight="1" thickTop="1">
      <c r="A2" s="935"/>
      <c r="B2" s="1155" t="s">
        <v>982</v>
      </c>
      <c r="C2" s="1156"/>
      <c r="D2" s="1156"/>
      <c r="E2" s="1156"/>
      <c r="F2" s="1156"/>
      <c r="G2" s="1156"/>
      <c r="H2" s="1157"/>
      <c r="I2" s="936"/>
    </row>
    <row r="3" spans="1:17" s="943" customFormat="1" ht="9.75" customHeight="1">
      <c r="A3" s="935"/>
      <c r="B3" s="938"/>
      <c r="C3" s="939"/>
      <c r="D3" s="939"/>
      <c r="E3" s="939"/>
      <c r="F3" s="940"/>
      <c r="G3" s="940"/>
      <c r="H3" s="941"/>
      <c r="I3" s="942"/>
    </row>
    <row r="4" spans="1:17">
      <c r="B4" s="944" t="s">
        <v>1054</v>
      </c>
      <c r="C4" s="945"/>
      <c r="D4" s="945"/>
      <c r="E4" s="946"/>
      <c r="F4" s="947"/>
      <c r="G4" s="947"/>
      <c r="H4" s="383" t="s">
        <v>1055</v>
      </c>
      <c r="I4" s="381"/>
      <c r="J4" s="382"/>
      <c r="K4" s="382"/>
      <c r="L4" s="382"/>
      <c r="M4" s="382"/>
      <c r="N4" s="382"/>
      <c r="O4" s="382"/>
      <c r="P4" s="382"/>
      <c r="Q4" s="382"/>
    </row>
    <row r="5" spans="1:17" ht="8.25" customHeight="1" thickBot="1">
      <c r="B5" s="384"/>
      <c r="C5" s="385"/>
      <c r="D5" s="385"/>
      <c r="E5" s="385"/>
      <c r="F5" s="948"/>
      <c r="G5" s="948"/>
      <c r="H5" s="386"/>
      <c r="I5" s="381"/>
      <c r="J5" s="382"/>
      <c r="K5" s="382"/>
      <c r="L5" s="382"/>
      <c r="M5" s="382"/>
      <c r="N5" s="382"/>
      <c r="O5" s="382"/>
      <c r="P5" s="382"/>
      <c r="Q5" s="382"/>
    </row>
    <row r="6" spans="1:17" ht="6" customHeight="1" thickTop="1" thickBot="1">
      <c r="B6" s="387"/>
      <c r="C6" s="387"/>
      <c r="D6" s="387"/>
      <c r="E6" s="387"/>
      <c r="F6" s="949"/>
      <c r="G6" s="949"/>
      <c r="H6" s="387"/>
      <c r="I6" s="381"/>
      <c r="J6" s="382"/>
      <c r="K6" s="382"/>
      <c r="L6" s="382"/>
      <c r="M6" s="382"/>
      <c r="N6" s="382"/>
      <c r="O6" s="382"/>
      <c r="P6" s="382"/>
      <c r="Q6" s="382"/>
    </row>
    <row r="7" spans="1:17" s="954" customFormat="1" ht="16.5" customHeight="1" thickTop="1">
      <c r="A7" s="950"/>
      <c r="B7" s="1158" t="s">
        <v>415</v>
      </c>
      <c r="C7" s="1160" t="s">
        <v>416</v>
      </c>
      <c r="D7" s="1161"/>
      <c r="E7" s="951" t="s">
        <v>639</v>
      </c>
      <c r="F7" s="952" t="s">
        <v>634</v>
      </c>
      <c r="G7" s="1164" t="s">
        <v>529</v>
      </c>
      <c r="H7" s="1165"/>
      <c r="I7" s="953"/>
    </row>
    <row r="8" spans="1:17" s="954" customFormat="1" ht="13.5" thickBot="1">
      <c r="A8" s="950"/>
      <c r="B8" s="1159"/>
      <c r="C8" s="1162"/>
      <c r="D8" s="1163"/>
      <c r="E8" s="955" t="s">
        <v>530</v>
      </c>
      <c r="F8" s="955" t="s">
        <v>530</v>
      </c>
      <c r="G8" s="955" t="s">
        <v>530</v>
      </c>
      <c r="H8" s="956" t="s">
        <v>531</v>
      </c>
      <c r="I8" s="953"/>
    </row>
    <row r="9" spans="1:17" ht="6" customHeight="1" thickTop="1" thickBot="1">
      <c r="B9" s="382"/>
      <c r="C9" s="382"/>
      <c r="D9" s="382"/>
      <c r="E9" s="382"/>
      <c r="F9" s="957"/>
      <c r="G9" s="957"/>
      <c r="H9" s="382"/>
      <c r="I9" s="382"/>
      <c r="J9" s="382"/>
      <c r="K9" s="382"/>
      <c r="L9" s="382"/>
      <c r="M9" s="382"/>
      <c r="N9" s="382"/>
      <c r="O9" s="382"/>
      <c r="P9" s="382"/>
      <c r="Q9" s="382"/>
    </row>
    <row r="10" spans="1:17" s="968" customFormat="1" ht="24" customHeight="1" thickTop="1">
      <c r="A10" s="958"/>
      <c r="B10" s="959">
        <v>4000</v>
      </c>
      <c r="C10" s="960" t="s">
        <v>420</v>
      </c>
      <c r="D10" s="961"/>
      <c r="E10" s="962"/>
      <c r="F10" s="963"/>
      <c r="G10" s="963"/>
      <c r="H10" s="964"/>
      <c r="I10" s="965"/>
      <c r="J10" s="965"/>
      <c r="K10" s="965"/>
      <c r="L10" s="965"/>
      <c r="M10" s="965"/>
      <c r="N10" s="965"/>
      <c r="O10" s="965"/>
      <c r="P10" s="966"/>
      <c r="Q10" s="967"/>
    </row>
    <row r="11" spans="1:17" s="968" customFormat="1">
      <c r="A11" s="958"/>
      <c r="B11" s="969">
        <v>4100</v>
      </c>
      <c r="C11" s="970" t="s">
        <v>421</v>
      </c>
      <c r="D11" s="971"/>
      <c r="E11" s="697">
        <f>SUM(E12:E19)</f>
        <v>20454240.850000001</v>
      </c>
      <c r="F11" s="697">
        <f>SUM(F12:F19)</f>
        <v>17875398.620000001</v>
      </c>
      <c r="G11" s="697">
        <f>SUM(G12:G19)</f>
        <v>2578842.2300000004</v>
      </c>
      <c r="H11" s="698">
        <f>IFERROR((E11/F11-1)*100,0)</f>
        <v>14.426767675629048</v>
      </c>
      <c r="I11" s="965"/>
      <c r="J11" s="965"/>
      <c r="K11" s="965"/>
      <c r="L11" s="965"/>
      <c r="M11" s="965"/>
      <c r="N11" s="965"/>
      <c r="O11" s="965"/>
      <c r="P11" s="966"/>
      <c r="Q11" s="967"/>
    </row>
    <row r="12" spans="1:17" s="968" customFormat="1">
      <c r="A12" s="958">
        <v>4110</v>
      </c>
      <c r="B12" s="972"/>
      <c r="C12" s="973"/>
      <c r="D12" s="974" t="s">
        <v>422</v>
      </c>
      <c r="E12" s="699">
        <v>12275064.73</v>
      </c>
      <c r="F12" s="700">
        <f>10558895.99+207622+385365</f>
        <v>11151882.99</v>
      </c>
      <c r="G12" s="701">
        <f t="shared" ref="G12:G23" si="0">E12-F12</f>
        <v>1123181.7400000002</v>
      </c>
      <c r="H12" s="698">
        <f t="shared" ref="H12:H32" si="1">IFERROR((E12/F12-1)*100,0)</f>
        <v>10.071677948981073</v>
      </c>
      <c r="I12" s="965"/>
      <c r="J12" s="965"/>
      <c r="K12" s="965"/>
      <c r="L12" s="965"/>
      <c r="M12" s="965"/>
      <c r="N12" s="965"/>
      <c r="O12" s="965"/>
      <c r="P12" s="966"/>
      <c r="Q12" s="967"/>
    </row>
    <row r="13" spans="1:17" s="968" customFormat="1">
      <c r="A13" s="958">
        <v>4120</v>
      </c>
      <c r="B13" s="975"/>
      <c r="C13" s="976"/>
      <c r="D13" s="977" t="s">
        <v>423</v>
      </c>
      <c r="E13" s="699">
        <v>0</v>
      </c>
      <c r="F13" s="700"/>
      <c r="G13" s="701">
        <f t="shared" si="0"/>
        <v>0</v>
      </c>
      <c r="H13" s="698">
        <f t="shared" si="1"/>
        <v>0</v>
      </c>
      <c r="I13" s="965"/>
      <c r="J13" s="965"/>
      <c r="K13" s="965"/>
      <c r="L13" s="965"/>
      <c r="M13" s="965"/>
      <c r="N13" s="965"/>
      <c r="O13" s="965"/>
      <c r="P13" s="966"/>
      <c r="Q13" s="967"/>
    </row>
    <row r="14" spans="1:17" s="968" customFormat="1">
      <c r="A14" s="958">
        <v>4130</v>
      </c>
      <c r="B14" s="972"/>
      <c r="C14" s="976"/>
      <c r="D14" s="977" t="s">
        <v>424</v>
      </c>
      <c r="E14" s="699">
        <v>399910</v>
      </c>
      <c r="F14" s="700">
        <v>265224</v>
      </c>
      <c r="G14" s="701">
        <f t="shared" si="0"/>
        <v>134686</v>
      </c>
      <c r="H14" s="698">
        <f t="shared" si="1"/>
        <v>50.781980514583893</v>
      </c>
      <c r="I14" s="965"/>
      <c r="J14" s="965"/>
      <c r="K14" s="965"/>
      <c r="L14" s="965"/>
      <c r="M14" s="965"/>
      <c r="N14" s="965"/>
      <c r="O14" s="965"/>
      <c r="P14" s="966"/>
      <c r="Q14" s="967"/>
    </row>
    <row r="15" spans="1:17" s="968" customFormat="1">
      <c r="A15" s="958">
        <v>4140</v>
      </c>
      <c r="B15" s="975"/>
      <c r="C15" s="976"/>
      <c r="D15" s="977" t="s">
        <v>425</v>
      </c>
      <c r="E15" s="699">
        <v>7112225.4299999997</v>
      </c>
      <c r="F15" s="700">
        <f>2171433+4026656.03+7960</f>
        <v>6206049.0299999993</v>
      </c>
      <c r="G15" s="701">
        <f t="shared" si="0"/>
        <v>906176.40000000037</v>
      </c>
      <c r="H15" s="698">
        <f t="shared" si="1"/>
        <v>14.601502431249735</v>
      </c>
      <c r="I15" s="965"/>
      <c r="J15" s="965"/>
      <c r="K15" s="965"/>
      <c r="L15" s="965"/>
      <c r="M15" s="965"/>
      <c r="N15" s="965"/>
      <c r="O15" s="965"/>
      <c r="P15" s="966"/>
      <c r="Q15" s="967"/>
    </row>
    <row r="16" spans="1:17" s="968" customFormat="1">
      <c r="A16" s="958">
        <v>4150</v>
      </c>
      <c r="B16" s="975"/>
      <c r="C16" s="976"/>
      <c r="D16" s="977" t="s">
        <v>656</v>
      </c>
      <c r="E16" s="699">
        <v>70305.5</v>
      </c>
      <c r="F16" s="700">
        <f>41912+58059</f>
        <v>99971</v>
      </c>
      <c r="G16" s="701">
        <f t="shared" si="0"/>
        <v>-29665.5</v>
      </c>
      <c r="H16" s="698">
        <f t="shared" si="1"/>
        <v>-29.674105490592272</v>
      </c>
      <c r="I16" s="965"/>
      <c r="J16" s="965"/>
      <c r="K16" s="965"/>
      <c r="L16" s="965"/>
      <c r="M16" s="965"/>
      <c r="N16" s="965"/>
      <c r="O16" s="965"/>
      <c r="P16" s="966"/>
      <c r="Q16" s="967"/>
    </row>
    <row r="17" spans="1:17" s="968" customFormat="1">
      <c r="A17" s="958">
        <v>4160</v>
      </c>
      <c r="B17" s="975"/>
      <c r="C17" s="976"/>
      <c r="D17" s="977" t="s">
        <v>635</v>
      </c>
      <c r="E17" s="699">
        <v>596735.18999999994</v>
      </c>
      <c r="F17" s="700">
        <f>72853+54061+20668.6+4689</f>
        <v>152271.6</v>
      </c>
      <c r="G17" s="701">
        <f t="shared" si="0"/>
        <v>444463.58999999997</v>
      </c>
      <c r="H17" s="698">
        <f t="shared" si="1"/>
        <v>291.8886975640894</v>
      </c>
      <c r="I17" s="965"/>
      <c r="J17" s="965"/>
      <c r="K17" s="965"/>
      <c r="L17" s="965"/>
      <c r="M17" s="965"/>
      <c r="N17" s="965"/>
      <c r="O17" s="965"/>
      <c r="P17" s="966"/>
      <c r="Q17" s="967"/>
    </row>
    <row r="18" spans="1:17" s="968" customFormat="1">
      <c r="A18" s="958">
        <v>4170</v>
      </c>
      <c r="B18" s="975"/>
      <c r="C18" s="976"/>
      <c r="D18" s="977" t="s">
        <v>428</v>
      </c>
      <c r="E18" s="699">
        <v>0</v>
      </c>
      <c r="F18" s="700">
        <v>0</v>
      </c>
      <c r="G18" s="701">
        <f t="shared" si="0"/>
        <v>0</v>
      </c>
      <c r="H18" s="698">
        <f t="shared" si="1"/>
        <v>0</v>
      </c>
      <c r="I18" s="965"/>
      <c r="J18" s="965"/>
      <c r="K18" s="965"/>
      <c r="L18" s="965"/>
      <c r="M18" s="965"/>
      <c r="N18" s="965"/>
      <c r="O18" s="965"/>
      <c r="P18" s="966"/>
      <c r="Q18" s="967"/>
    </row>
    <row r="19" spans="1:17" s="968" customFormat="1" ht="25.5">
      <c r="A19" s="958">
        <v>4190</v>
      </c>
      <c r="B19" s="975"/>
      <c r="C19" s="976"/>
      <c r="D19" s="977" t="s">
        <v>657</v>
      </c>
      <c r="E19" s="699">
        <v>0</v>
      </c>
      <c r="F19" s="700">
        <v>0</v>
      </c>
      <c r="G19" s="701">
        <f t="shared" si="0"/>
        <v>0</v>
      </c>
      <c r="H19" s="698">
        <f t="shared" si="1"/>
        <v>0</v>
      </c>
      <c r="I19" s="965"/>
      <c r="J19" s="965"/>
      <c r="K19" s="965"/>
      <c r="L19" s="965"/>
      <c r="M19" s="965"/>
      <c r="N19" s="965"/>
      <c r="O19" s="965"/>
      <c r="P19" s="966"/>
      <c r="Q19" s="967"/>
    </row>
    <row r="20" spans="1:17" s="968" customFormat="1">
      <c r="A20" s="958"/>
      <c r="B20" s="972"/>
      <c r="C20" s="973"/>
      <c r="D20" s="978"/>
      <c r="E20" s="269"/>
      <c r="F20" s="268"/>
      <c r="G20" s="268"/>
      <c r="H20" s="702"/>
      <c r="I20" s="965"/>
      <c r="J20" s="965"/>
      <c r="K20" s="965"/>
      <c r="L20" s="965"/>
      <c r="M20" s="965"/>
      <c r="N20" s="965"/>
      <c r="O20" s="965"/>
      <c r="P20" s="966"/>
      <c r="Q20" s="967"/>
    </row>
    <row r="21" spans="1:17" s="968" customFormat="1" ht="24" customHeight="1">
      <c r="A21" s="958"/>
      <c r="B21" s="969">
        <v>4200</v>
      </c>
      <c r="C21" s="979" t="s">
        <v>430</v>
      </c>
      <c r="D21" s="980"/>
      <c r="E21" s="697">
        <f>SUM(E22:E23)</f>
        <v>254246707.53999999</v>
      </c>
      <c r="F21" s="697">
        <f>SUM(F22:F23)</f>
        <v>216047727.28</v>
      </c>
      <c r="G21" s="697">
        <f>SUM(G22:G23)</f>
        <v>38198980.25999999</v>
      </c>
      <c r="H21" s="698">
        <f t="shared" si="1"/>
        <v>17.680806338913136</v>
      </c>
      <c r="I21" s="965"/>
      <c r="J21" s="965"/>
      <c r="K21" s="965"/>
      <c r="L21" s="965"/>
      <c r="M21" s="965"/>
      <c r="N21" s="965"/>
      <c r="O21" s="965"/>
      <c r="P21" s="966"/>
      <c r="Q21" s="967"/>
    </row>
    <row r="22" spans="1:17" s="968" customFormat="1" ht="19.5" customHeight="1">
      <c r="A22" s="958">
        <v>4210</v>
      </c>
      <c r="B22" s="981"/>
      <c r="C22" s="976"/>
      <c r="D22" s="977" t="s">
        <v>431</v>
      </c>
      <c r="E22" s="699">
        <v>254246707.53999999</v>
      </c>
      <c r="F22" s="700">
        <f>125588102.48+90459624.8</f>
        <v>216047727.28</v>
      </c>
      <c r="G22" s="701">
        <f t="shared" si="0"/>
        <v>38198980.25999999</v>
      </c>
      <c r="H22" s="698">
        <f t="shared" si="1"/>
        <v>17.680806338913136</v>
      </c>
      <c r="I22" s="965"/>
      <c r="J22" s="965"/>
      <c r="K22" s="965"/>
      <c r="L22" s="965"/>
      <c r="M22" s="965"/>
      <c r="N22" s="965"/>
      <c r="O22" s="965"/>
      <c r="P22" s="966"/>
      <c r="Q22" s="967"/>
    </row>
    <row r="23" spans="1:17" s="968" customFormat="1" ht="19.5" customHeight="1">
      <c r="A23" s="958">
        <v>4220</v>
      </c>
      <c r="B23" s="981"/>
      <c r="C23" s="976"/>
      <c r="D23" s="977" t="s">
        <v>432</v>
      </c>
      <c r="E23" s="699">
        <v>0</v>
      </c>
      <c r="F23" s="700">
        <v>0</v>
      </c>
      <c r="G23" s="701">
        <f t="shared" si="0"/>
        <v>0</v>
      </c>
      <c r="H23" s="698">
        <f t="shared" si="1"/>
        <v>0</v>
      </c>
      <c r="I23" s="965"/>
      <c r="J23" s="965"/>
      <c r="K23" s="965"/>
      <c r="L23" s="965"/>
      <c r="M23" s="965"/>
      <c r="N23" s="965"/>
      <c r="O23" s="965"/>
      <c r="P23" s="966"/>
      <c r="Q23" s="967"/>
    </row>
    <row r="24" spans="1:17" s="968" customFormat="1">
      <c r="A24" s="958"/>
      <c r="B24" s="981"/>
      <c r="C24" s="976"/>
      <c r="D24" s="982"/>
      <c r="E24" s="269"/>
      <c r="F24" s="270"/>
      <c r="G24" s="270"/>
      <c r="H24" s="702"/>
      <c r="I24" s="965"/>
      <c r="J24" s="965"/>
      <c r="K24" s="965"/>
      <c r="L24" s="965"/>
      <c r="M24" s="965"/>
      <c r="N24" s="965"/>
      <c r="O24" s="965"/>
      <c r="P24" s="966"/>
      <c r="Q24" s="967"/>
    </row>
    <row r="25" spans="1:17" s="968" customFormat="1" ht="24.75" customHeight="1">
      <c r="A25" s="958"/>
      <c r="B25" s="969">
        <v>4300</v>
      </c>
      <c r="C25" s="979" t="s">
        <v>433</v>
      </c>
      <c r="D25" s="983"/>
      <c r="E25" s="697">
        <f>SUM(E26:E30)</f>
        <v>840926.9</v>
      </c>
      <c r="F25" s="697">
        <f>SUM(F26:F30)</f>
        <v>1245810.52</v>
      </c>
      <c r="G25" s="697">
        <f>SUM(G26:G30)</f>
        <v>-404883.62</v>
      </c>
      <c r="H25" s="698">
        <f t="shared" si="1"/>
        <v>-32.499614788932753</v>
      </c>
      <c r="I25" s="965"/>
      <c r="J25" s="965"/>
      <c r="K25" s="965"/>
      <c r="L25" s="965"/>
      <c r="M25" s="965"/>
      <c r="N25" s="965"/>
      <c r="O25" s="965"/>
      <c r="P25" s="966"/>
      <c r="Q25" s="967"/>
    </row>
    <row r="26" spans="1:17" s="968" customFormat="1">
      <c r="A26" s="958">
        <v>4310</v>
      </c>
      <c r="B26" s="981"/>
      <c r="C26" s="976"/>
      <c r="D26" s="977" t="s">
        <v>434</v>
      </c>
      <c r="E26" s="699">
        <v>840926.9</v>
      </c>
      <c r="F26" s="700">
        <v>1245810.52</v>
      </c>
      <c r="G26" s="701">
        <f>E26-F26</f>
        <v>-404883.62</v>
      </c>
      <c r="H26" s="698">
        <f t="shared" si="1"/>
        <v>-32.499614788932753</v>
      </c>
      <c r="I26" s="965"/>
      <c r="J26" s="965"/>
      <c r="K26" s="965"/>
      <c r="L26" s="965"/>
      <c r="M26" s="965"/>
      <c r="N26" s="965"/>
      <c r="O26" s="965"/>
      <c r="P26" s="966"/>
      <c r="Q26" s="967"/>
    </row>
    <row r="27" spans="1:17" s="968" customFormat="1">
      <c r="A27" s="958">
        <v>4320</v>
      </c>
      <c r="B27" s="981"/>
      <c r="C27" s="984"/>
      <c r="D27" s="985" t="s">
        <v>435</v>
      </c>
      <c r="E27" s="699">
        <v>0</v>
      </c>
      <c r="F27" s="700">
        <v>0</v>
      </c>
      <c r="G27" s="701">
        <f>E27-F27</f>
        <v>0</v>
      </c>
      <c r="H27" s="698">
        <f t="shared" si="1"/>
        <v>0</v>
      </c>
      <c r="I27" s="965"/>
      <c r="J27" s="965"/>
      <c r="K27" s="965"/>
      <c r="L27" s="965"/>
      <c r="M27" s="965"/>
      <c r="N27" s="965"/>
      <c r="O27" s="965"/>
      <c r="P27" s="966"/>
      <c r="Q27" s="967"/>
    </row>
    <row r="28" spans="1:17" s="968" customFormat="1">
      <c r="A28" s="958">
        <v>4330</v>
      </c>
      <c r="B28" s="981"/>
      <c r="C28" s="984"/>
      <c r="D28" s="985" t="s">
        <v>436</v>
      </c>
      <c r="E28" s="699">
        <v>0</v>
      </c>
      <c r="F28" s="700">
        <v>0</v>
      </c>
      <c r="G28" s="701">
        <f>E28-F28</f>
        <v>0</v>
      </c>
      <c r="H28" s="698">
        <f t="shared" si="1"/>
        <v>0</v>
      </c>
      <c r="I28" s="965"/>
      <c r="J28" s="965"/>
      <c r="K28" s="965"/>
      <c r="L28" s="965"/>
      <c r="M28" s="965"/>
      <c r="N28" s="965"/>
      <c r="O28" s="965"/>
      <c r="P28" s="966"/>
      <c r="Q28" s="967"/>
    </row>
    <row r="29" spans="1:17" s="968" customFormat="1">
      <c r="A29" s="958">
        <v>4340</v>
      </c>
      <c r="B29" s="981"/>
      <c r="C29" s="984"/>
      <c r="D29" s="985" t="s">
        <v>437</v>
      </c>
      <c r="E29" s="699">
        <v>0</v>
      </c>
      <c r="F29" s="700">
        <v>0</v>
      </c>
      <c r="G29" s="701">
        <f>E29-F29</f>
        <v>0</v>
      </c>
      <c r="H29" s="698">
        <f t="shared" si="1"/>
        <v>0</v>
      </c>
      <c r="I29" s="965"/>
      <c r="J29" s="965"/>
      <c r="K29" s="965"/>
      <c r="L29" s="965"/>
      <c r="M29" s="965"/>
      <c r="N29" s="965"/>
      <c r="O29" s="965"/>
      <c r="P29" s="966"/>
      <c r="Q29" s="967"/>
    </row>
    <row r="30" spans="1:17" s="968" customFormat="1">
      <c r="A30" s="958">
        <v>4390</v>
      </c>
      <c r="B30" s="981"/>
      <c r="C30" s="984"/>
      <c r="D30" s="985" t="s">
        <v>438</v>
      </c>
      <c r="E30" s="699">
        <v>0</v>
      </c>
      <c r="F30" s="700">
        <v>0</v>
      </c>
      <c r="G30" s="701">
        <f>E30-F30</f>
        <v>0</v>
      </c>
      <c r="H30" s="698">
        <f t="shared" si="1"/>
        <v>0</v>
      </c>
      <c r="I30" s="965"/>
      <c r="J30" s="965"/>
      <c r="K30" s="965"/>
      <c r="L30" s="965"/>
      <c r="M30" s="965"/>
      <c r="N30" s="965"/>
      <c r="O30" s="965"/>
      <c r="P30" s="966"/>
      <c r="Q30" s="967"/>
    </row>
    <row r="31" spans="1:17" s="968" customFormat="1">
      <c r="A31" s="958"/>
      <c r="B31" s="975"/>
      <c r="C31" s="973"/>
      <c r="D31" s="978"/>
      <c r="E31" s="269"/>
      <c r="F31" s="270"/>
      <c r="G31" s="270"/>
      <c r="H31" s="702"/>
      <c r="I31" s="965"/>
      <c r="J31" s="965"/>
      <c r="K31" s="965"/>
      <c r="L31" s="965"/>
      <c r="M31" s="965"/>
      <c r="N31" s="965"/>
      <c r="O31" s="965"/>
      <c r="P31" s="966"/>
      <c r="Q31" s="967"/>
    </row>
    <row r="32" spans="1:17" s="993" customFormat="1" ht="15.75">
      <c r="A32" s="986"/>
      <c r="B32" s="987"/>
      <c r="C32" s="988" t="s">
        <v>532</v>
      </c>
      <c r="D32" s="989"/>
      <c r="E32" s="697">
        <f>E11+E21+E25</f>
        <v>275541875.28999996</v>
      </c>
      <c r="F32" s="697">
        <f>F11+F21+F25</f>
        <v>235168936.42000002</v>
      </c>
      <c r="G32" s="701">
        <f>E32-F32</f>
        <v>40372938.869999945</v>
      </c>
      <c r="H32" s="698">
        <f t="shared" si="1"/>
        <v>17.167632547308841</v>
      </c>
      <c r="I32" s="990"/>
      <c r="J32" s="990"/>
      <c r="K32" s="990"/>
      <c r="L32" s="990"/>
      <c r="M32" s="990"/>
      <c r="N32" s="990"/>
      <c r="O32" s="990"/>
      <c r="P32" s="991"/>
      <c r="Q32" s="992"/>
    </row>
    <row r="33" spans="1:17" s="993" customFormat="1" ht="15.75">
      <c r="A33" s="986"/>
      <c r="B33" s="987"/>
      <c r="C33" s="994"/>
      <c r="D33" s="995"/>
      <c r="E33" s="267"/>
      <c r="F33" s="436"/>
      <c r="G33" s="268"/>
      <c r="H33" s="702"/>
      <c r="I33" s="990"/>
      <c r="J33" s="990"/>
      <c r="K33" s="990"/>
      <c r="L33" s="990"/>
      <c r="M33" s="990"/>
      <c r="N33" s="990"/>
      <c r="O33" s="990"/>
      <c r="P33" s="991"/>
      <c r="Q33" s="992"/>
    </row>
    <row r="34" spans="1:17" s="968" customFormat="1" ht="18" customHeight="1">
      <c r="A34" s="958"/>
      <c r="B34" s="969">
        <v>5000</v>
      </c>
      <c r="C34" s="988" t="s">
        <v>440</v>
      </c>
      <c r="D34" s="989"/>
      <c r="E34" s="269"/>
      <c r="F34" s="270"/>
      <c r="G34" s="270"/>
      <c r="H34" s="702"/>
      <c r="I34" s="965"/>
      <c r="J34" s="965"/>
      <c r="K34" s="965"/>
      <c r="L34" s="965"/>
      <c r="M34" s="965"/>
      <c r="N34" s="965"/>
      <c r="O34" s="965"/>
      <c r="P34" s="966"/>
      <c r="Q34" s="967"/>
    </row>
    <row r="35" spans="1:17" s="968" customFormat="1" ht="18" customHeight="1">
      <c r="A35" s="958"/>
      <c r="B35" s="969">
        <v>5100</v>
      </c>
      <c r="C35" s="988" t="s">
        <v>441</v>
      </c>
      <c r="D35" s="989"/>
      <c r="E35" s="697">
        <f>SUM(E36:E38)</f>
        <v>149464277.55000001</v>
      </c>
      <c r="F35" s="697">
        <f>SUM(F36:F38)</f>
        <v>137832171.26999998</v>
      </c>
      <c r="G35" s="701">
        <f>+E35-F35</f>
        <v>11632106.280000031</v>
      </c>
      <c r="H35" s="698">
        <f t="shared" ref="H35:H48" si="2">IFERROR((E35/F35-1)*100,0)</f>
        <v>8.4393260099007392</v>
      </c>
      <c r="I35" s="965"/>
      <c r="J35" s="965"/>
      <c r="K35" s="965"/>
      <c r="L35" s="965"/>
      <c r="M35" s="965"/>
      <c r="N35" s="965"/>
      <c r="O35" s="965"/>
      <c r="P35" s="966"/>
      <c r="Q35" s="967"/>
    </row>
    <row r="36" spans="1:17" s="968" customFormat="1" ht="18" customHeight="1">
      <c r="A36" s="958">
        <v>10</v>
      </c>
      <c r="B36" s="975"/>
      <c r="C36" s="984"/>
      <c r="D36" s="985" t="s">
        <v>442</v>
      </c>
      <c r="E36" s="699">
        <v>96020771.109999999</v>
      </c>
      <c r="F36" s="700">
        <v>91225931.599999994</v>
      </c>
      <c r="G36" s="703">
        <f>E36-F36</f>
        <v>4794839.5100000054</v>
      </c>
      <c r="H36" s="698">
        <f t="shared" si="2"/>
        <v>5.2560049822500288</v>
      </c>
      <c r="I36" s="965"/>
      <c r="J36" s="965"/>
      <c r="K36" s="965"/>
      <c r="L36" s="965"/>
      <c r="M36" s="965"/>
      <c r="N36" s="965"/>
      <c r="O36" s="965"/>
      <c r="P36" s="966"/>
      <c r="Q36" s="967"/>
    </row>
    <row r="37" spans="1:17" s="968" customFormat="1" ht="18" customHeight="1">
      <c r="A37" s="958">
        <v>20</v>
      </c>
      <c r="B37" s="975"/>
      <c r="C37" s="996"/>
      <c r="D37" s="997" t="s">
        <v>443</v>
      </c>
      <c r="E37" s="699">
        <v>16051188.34</v>
      </c>
      <c r="F37" s="700">
        <v>13944245.75</v>
      </c>
      <c r="G37" s="703">
        <f>E37-F37</f>
        <v>2106942.59</v>
      </c>
      <c r="H37" s="698">
        <f t="shared" si="2"/>
        <v>15.109763753267181</v>
      </c>
      <c r="I37" s="965"/>
      <c r="J37" s="965"/>
      <c r="K37" s="965"/>
      <c r="L37" s="965"/>
      <c r="M37" s="965"/>
      <c r="N37" s="965"/>
      <c r="O37" s="965"/>
      <c r="P37" s="966"/>
      <c r="Q37" s="967"/>
    </row>
    <row r="38" spans="1:17" s="968" customFormat="1" ht="18" customHeight="1">
      <c r="A38" s="958">
        <v>30</v>
      </c>
      <c r="B38" s="975"/>
      <c r="C38" s="996"/>
      <c r="D38" s="997" t="s">
        <v>444</v>
      </c>
      <c r="E38" s="699">
        <v>37392318.100000001</v>
      </c>
      <c r="F38" s="700">
        <v>32661993.920000002</v>
      </c>
      <c r="G38" s="703">
        <f>E38-F38</f>
        <v>4730324.18</v>
      </c>
      <c r="H38" s="698">
        <f t="shared" si="2"/>
        <v>14.48265587087587</v>
      </c>
      <c r="I38" s="965"/>
      <c r="J38" s="965"/>
      <c r="K38" s="965"/>
      <c r="L38" s="965"/>
      <c r="M38" s="965"/>
      <c r="N38" s="965"/>
      <c r="O38" s="965"/>
      <c r="P38" s="966"/>
      <c r="Q38" s="967"/>
    </row>
    <row r="39" spans="1:17" s="968" customFormat="1" ht="18" customHeight="1">
      <c r="A39" s="958"/>
      <c r="B39" s="998">
        <v>5200</v>
      </c>
      <c r="C39" s="999" t="s">
        <v>432</v>
      </c>
      <c r="D39" s="1000"/>
      <c r="E39" s="697">
        <f>SUM(E40:E48)</f>
        <v>28994007.41</v>
      </c>
      <c r="F39" s="697">
        <f>SUM(F40:F48)</f>
        <v>31410949.73</v>
      </c>
      <c r="G39" s="697">
        <f>SUM(G40:G48)</f>
        <v>-2416942.3199999994</v>
      </c>
      <c r="H39" s="698">
        <f t="shared" si="2"/>
        <v>-7.6945852983605452</v>
      </c>
      <c r="I39" s="965"/>
      <c r="J39" s="965"/>
      <c r="K39" s="965"/>
      <c r="L39" s="965"/>
      <c r="M39" s="965"/>
      <c r="N39" s="965"/>
      <c r="O39" s="965"/>
      <c r="P39" s="966"/>
      <c r="Q39" s="967"/>
    </row>
    <row r="40" spans="1:17" s="968" customFormat="1" ht="18" customHeight="1">
      <c r="A40" s="958">
        <v>40</v>
      </c>
      <c r="B40" s="1001"/>
      <c r="C40" s="1002"/>
      <c r="D40" s="1003" t="s">
        <v>445</v>
      </c>
      <c r="E40" s="699">
        <v>0</v>
      </c>
      <c r="F40" s="700">
        <v>0</v>
      </c>
      <c r="G40" s="701">
        <f t="shared" ref="G40:G48" si="3">E40-F40</f>
        <v>0</v>
      </c>
      <c r="H40" s="698">
        <f t="shared" si="2"/>
        <v>0</v>
      </c>
      <c r="I40" s="965"/>
      <c r="J40" s="965"/>
      <c r="K40" s="965"/>
      <c r="L40" s="965"/>
      <c r="M40" s="965"/>
      <c r="N40" s="965"/>
      <c r="O40" s="965"/>
      <c r="P40" s="966"/>
      <c r="Q40" s="967"/>
    </row>
    <row r="41" spans="1:17" s="968" customFormat="1" ht="18" customHeight="1">
      <c r="A41" s="958">
        <v>50</v>
      </c>
      <c r="B41" s="1001"/>
      <c r="C41" s="1002"/>
      <c r="D41" s="1003" t="s">
        <v>533</v>
      </c>
      <c r="E41" s="699">
        <v>0</v>
      </c>
      <c r="F41" s="700">
        <v>0</v>
      </c>
      <c r="G41" s="701">
        <f t="shared" si="3"/>
        <v>0</v>
      </c>
      <c r="H41" s="698">
        <f t="shared" si="2"/>
        <v>0</v>
      </c>
      <c r="I41" s="965"/>
      <c r="J41" s="965"/>
      <c r="K41" s="965"/>
      <c r="L41" s="965"/>
      <c r="M41" s="965"/>
      <c r="N41" s="965"/>
      <c r="O41" s="965"/>
      <c r="P41" s="966"/>
      <c r="Q41" s="967"/>
    </row>
    <row r="42" spans="1:17" s="968" customFormat="1" ht="18" customHeight="1">
      <c r="A42" s="958">
        <v>60</v>
      </c>
      <c r="B42" s="1001"/>
      <c r="C42" s="1002"/>
      <c r="D42" s="1003" t="s">
        <v>447</v>
      </c>
      <c r="E42" s="699">
        <v>24491476.25</v>
      </c>
      <c r="F42" s="700">
        <v>25977336.43</v>
      </c>
      <c r="G42" s="701">
        <f t="shared" si="3"/>
        <v>-1485860.1799999997</v>
      </c>
      <c r="H42" s="698">
        <f t="shared" si="2"/>
        <v>-5.7198326857100357</v>
      </c>
      <c r="I42" s="965"/>
      <c r="J42" s="965"/>
      <c r="K42" s="965"/>
      <c r="L42" s="965"/>
      <c r="M42" s="965"/>
      <c r="N42" s="965"/>
      <c r="O42" s="965"/>
      <c r="P42" s="966"/>
      <c r="Q42" s="967"/>
    </row>
    <row r="43" spans="1:17" s="968" customFormat="1" ht="18" customHeight="1">
      <c r="A43" s="958">
        <v>70</v>
      </c>
      <c r="B43" s="1001"/>
      <c r="C43" s="1002"/>
      <c r="D43" s="1003" t="s">
        <v>448</v>
      </c>
      <c r="E43" s="699">
        <v>4502531.16</v>
      </c>
      <c r="F43" s="700">
        <v>5433613.2999999998</v>
      </c>
      <c r="G43" s="701">
        <f t="shared" si="3"/>
        <v>-931082.13999999966</v>
      </c>
      <c r="H43" s="698">
        <f t="shared" si="2"/>
        <v>-17.135598147921193</v>
      </c>
      <c r="I43" s="965"/>
      <c r="J43" s="965"/>
      <c r="K43" s="965"/>
      <c r="L43" s="965"/>
      <c r="M43" s="965"/>
      <c r="N43" s="965"/>
      <c r="O43" s="965"/>
      <c r="P43" s="966"/>
      <c r="Q43" s="967"/>
    </row>
    <row r="44" spans="1:17" s="968" customFormat="1" ht="18" customHeight="1">
      <c r="A44" s="958">
        <v>80</v>
      </c>
      <c r="B44" s="1001"/>
      <c r="C44" s="1004"/>
      <c r="D44" s="1005" t="s">
        <v>449</v>
      </c>
      <c r="E44" s="699">
        <v>0</v>
      </c>
      <c r="F44" s="700">
        <v>0</v>
      </c>
      <c r="G44" s="701">
        <f t="shared" si="3"/>
        <v>0</v>
      </c>
      <c r="H44" s="698">
        <f t="shared" si="2"/>
        <v>0</v>
      </c>
      <c r="I44" s="965"/>
      <c r="J44" s="965"/>
      <c r="K44" s="965"/>
      <c r="L44" s="965"/>
      <c r="M44" s="965"/>
      <c r="N44" s="965"/>
      <c r="O44" s="965"/>
      <c r="P44" s="966"/>
      <c r="Q44" s="967"/>
    </row>
    <row r="45" spans="1:17" s="968" customFormat="1" ht="18" customHeight="1">
      <c r="A45" s="958">
        <v>90</v>
      </c>
      <c r="B45" s="1001"/>
      <c r="C45" s="1004"/>
      <c r="D45" s="1005" t="s">
        <v>450</v>
      </c>
      <c r="E45" s="699">
        <v>0</v>
      </c>
      <c r="F45" s="700">
        <v>0</v>
      </c>
      <c r="G45" s="701">
        <f t="shared" si="3"/>
        <v>0</v>
      </c>
      <c r="H45" s="698">
        <f t="shared" si="2"/>
        <v>0</v>
      </c>
      <c r="I45" s="965"/>
      <c r="J45" s="965"/>
      <c r="K45" s="965"/>
      <c r="L45" s="965"/>
      <c r="M45" s="965"/>
      <c r="N45" s="965"/>
      <c r="O45" s="965"/>
      <c r="P45" s="966"/>
      <c r="Q45" s="967"/>
    </row>
    <row r="46" spans="1:17" s="968" customFormat="1" ht="18" customHeight="1">
      <c r="A46" s="958">
        <v>100</v>
      </c>
      <c r="B46" s="1001"/>
      <c r="C46" s="1004"/>
      <c r="D46" s="1005" t="s">
        <v>451</v>
      </c>
      <c r="E46" s="699">
        <v>0</v>
      </c>
      <c r="F46" s="700">
        <v>0</v>
      </c>
      <c r="G46" s="701">
        <f t="shared" si="3"/>
        <v>0</v>
      </c>
      <c r="H46" s="698">
        <f t="shared" si="2"/>
        <v>0</v>
      </c>
      <c r="I46" s="965"/>
      <c r="J46" s="965"/>
      <c r="K46" s="965"/>
      <c r="L46" s="965"/>
      <c r="M46" s="965"/>
      <c r="N46" s="965"/>
      <c r="O46" s="965"/>
      <c r="P46" s="966"/>
      <c r="Q46" s="967"/>
    </row>
    <row r="47" spans="1:17" s="968" customFormat="1" ht="18" customHeight="1">
      <c r="A47" s="958">
        <v>110</v>
      </c>
      <c r="B47" s="1001"/>
      <c r="C47" s="1004"/>
      <c r="D47" s="1005" t="s">
        <v>452</v>
      </c>
      <c r="E47" s="699">
        <v>0</v>
      </c>
      <c r="F47" s="700">
        <v>0</v>
      </c>
      <c r="G47" s="701">
        <f t="shared" si="3"/>
        <v>0</v>
      </c>
      <c r="H47" s="698">
        <f t="shared" si="2"/>
        <v>0</v>
      </c>
      <c r="I47" s="965"/>
      <c r="J47" s="965"/>
      <c r="K47" s="965"/>
      <c r="L47" s="965"/>
      <c r="M47" s="965"/>
      <c r="N47" s="965"/>
      <c r="O47" s="965"/>
      <c r="P47" s="966"/>
      <c r="Q47" s="967"/>
    </row>
    <row r="48" spans="1:17" s="968" customFormat="1" ht="18" customHeight="1">
      <c r="A48" s="958">
        <v>120</v>
      </c>
      <c r="B48" s="1001"/>
      <c r="C48" s="1006"/>
      <c r="D48" s="1005" t="s">
        <v>453</v>
      </c>
      <c r="E48" s="699">
        <v>0</v>
      </c>
      <c r="F48" s="700">
        <v>0</v>
      </c>
      <c r="G48" s="701">
        <f t="shared" si="3"/>
        <v>0</v>
      </c>
      <c r="H48" s="698">
        <f t="shared" si="2"/>
        <v>0</v>
      </c>
      <c r="I48" s="965"/>
      <c r="J48" s="965"/>
      <c r="K48" s="965"/>
      <c r="L48" s="965"/>
      <c r="M48" s="965"/>
      <c r="N48" s="965"/>
      <c r="O48" s="965"/>
      <c r="P48" s="966"/>
      <c r="Q48" s="967"/>
    </row>
    <row r="49" spans="1:17" s="968" customFormat="1" ht="15" customHeight="1">
      <c r="A49" s="958"/>
      <c r="B49" s="1001"/>
      <c r="C49" s="1006"/>
      <c r="D49" s="1007"/>
      <c r="E49" s="269"/>
      <c r="F49" s="704"/>
      <c r="G49" s="270"/>
      <c r="H49" s="702"/>
      <c r="I49" s="965"/>
      <c r="J49" s="965"/>
      <c r="K49" s="965"/>
      <c r="L49" s="965"/>
      <c r="M49" s="965"/>
      <c r="N49" s="965"/>
      <c r="O49" s="965"/>
      <c r="P49" s="966"/>
      <c r="Q49" s="967"/>
    </row>
    <row r="50" spans="1:17" s="968" customFormat="1" ht="22.5" customHeight="1">
      <c r="A50" s="958"/>
      <c r="B50" s="969">
        <v>5300</v>
      </c>
      <c r="C50" s="979" t="s">
        <v>431</v>
      </c>
      <c r="D50" s="983"/>
      <c r="E50" s="697">
        <f>SUM(E51:E53)</f>
        <v>0</v>
      </c>
      <c r="F50" s="697">
        <f>SUM(F51:F53)</f>
        <v>0</v>
      </c>
      <c r="G50" s="697">
        <f>SUM(G51:G53)</f>
        <v>0</v>
      </c>
      <c r="H50" s="698">
        <f t="shared" ref="H50:H53" si="4">IFERROR((E50/F50-1)*100,0)</f>
        <v>0</v>
      </c>
      <c r="I50" s="965"/>
      <c r="J50" s="965"/>
      <c r="K50" s="965"/>
      <c r="L50" s="965"/>
      <c r="M50" s="965"/>
      <c r="N50" s="965"/>
      <c r="O50" s="965"/>
      <c r="P50" s="966"/>
      <c r="Q50" s="967"/>
    </row>
    <row r="51" spans="1:17" s="968" customFormat="1" ht="15" customHeight="1">
      <c r="A51" s="958">
        <v>130</v>
      </c>
      <c r="B51" s="981"/>
      <c r="C51" s="1008"/>
      <c r="D51" s="1009" t="s">
        <v>454</v>
      </c>
      <c r="E51" s="699">
        <v>0</v>
      </c>
      <c r="F51" s="700">
        <v>0</v>
      </c>
      <c r="G51" s="701">
        <f>E51-F51</f>
        <v>0</v>
      </c>
      <c r="H51" s="698">
        <f t="shared" si="4"/>
        <v>0</v>
      </c>
      <c r="I51" s="965"/>
      <c r="J51" s="965"/>
      <c r="K51" s="965"/>
      <c r="L51" s="965"/>
      <c r="M51" s="965"/>
      <c r="N51" s="965"/>
      <c r="O51" s="965"/>
      <c r="P51" s="966"/>
      <c r="Q51" s="967"/>
    </row>
    <row r="52" spans="1:17" s="968" customFormat="1" ht="15" customHeight="1">
      <c r="A52" s="958">
        <v>140</v>
      </c>
      <c r="B52" s="981"/>
      <c r="C52" s="1008"/>
      <c r="D52" s="1009" t="s">
        <v>317</v>
      </c>
      <c r="E52" s="699">
        <v>0</v>
      </c>
      <c r="F52" s="700">
        <v>0</v>
      </c>
      <c r="G52" s="701">
        <f>E52-F52</f>
        <v>0</v>
      </c>
      <c r="H52" s="698">
        <f t="shared" si="4"/>
        <v>0</v>
      </c>
      <c r="I52" s="965"/>
      <c r="J52" s="965"/>
      <c r="K52" s="965"/>
      <c r="L52" s="965"/>
      <c r="M52" s="965"/>
      <c r="N52" s="965"/>
      <c r="O52" s="965"/>
      <c r="P52" s="966"/>
      <c r="Q52" s="967"/>
    </row>
    <row r="53" spans="1:17" s="968" customFormat="1" ht="15" customHeight="1">
      <c r="A53" s="958">
        <v>150</v>
      </c>
      <c r="B53" s="981"/>
      <c r="C53" s="1008"/>
      <c r="D53" s="1009" t="s">
        <v>455</v>
      </c>
      <c r="E53" s="699">
        <v>0</v>
      </c>
      <c r="F53" s="700">
        <v>0</v>
      </c>
      <c r="G53" s="701">
        <f>E53-F53</f>
        <v>0</v>
      </c>
      <c r="H53" s="698">
        <f t="shared" si="4"/>
        <v>0</v>
      </c>
      <c r="I53" s="965"/>
      <c r="J53" s="965"/>
      <c r="K53" s="965"/>
      <c r="L53" s="965"/>
      <c r="M53" s="965"/>
      <c r="N53" s="965"/>
      <c r="O53" s="965"/>
      <c r="P53" s="966"/>
      <c r="Q53" s="967"/>
    </row>
    <row r="54" spans="1:17" s="968" customFormat="1" ht="15" customHeight="1">
      <c r="A54" s="958"/>
      <c r="B54" s="981"/>
      <c r="C54" s="1008"/>
      <c r="D54" s="1010"/>
      <c r="E54" s="269"/>
      <c r="F54" s="704"/>
      <c r="G54" s="270"/>
      <c r="H54" s="702"/>
      <c r="I54" s="965"/>
      <c r="J54" s="965"/>
      <c r="K54" s="965"/>
      <c r="L54" s="965"/>
      <c r="M54" s="965"/>
      <c r="N54" s="965"/>
      <c r="O54" s="965"/>
      <c r="P54" s="966"/>
      <c r="Q54" s="967"/>
    </row>
    <row r="55" spans="1:17" s="968" customFormat="1" ht="28.5" customHeight="1">
      <c r="A55" s="958"/>
      <c r="B55" s="969">
        <v>5400</v>
      </c>
      <c r="C55" s="979" t="s">
        <v>456</v>
      </c>
      <c r="D55" s="983"/>
      <c r="E55" s="697">
        <f>SUM(E56:E61)</f>
        <v>0</v>
      </c>
      <c r="F55" s="697">
        <f>SUM(F56:F61)</f>
        <v>33316</v>
      </c>
      <c r="G55" s="697">
        <f>SUM(G56:G61)</f>
        <v>-33316</v>
      </c>
      <c r="H55" s="698">
        <f t="shared" ref="H55:H61" si="5">IFERROR((E55/F55-1)*100,0)</f>
        <v>-100</v>
      </c>
      <c r="I55" s="965"/>
      <c r="J55" s="965"/>
      <c r="K55" s="965"/>
      <c r="L55" s="965"/>
      <c r="M55" s="965"/>
      <c r="N55" s="965"/>
      <c r="O55" s="965"/>
      <c r="P55" s="966"/>
      <c r="Q55" s="967"/>
    </row>
    <row r="56" spans="1:17" s="968" customFormat="1" ht="15" customHeight="1">
      <c r="A56" s="958">
        <v>160</v>
      </c>
      <c r="B56" s="981"/>
      <c r="C56" s="1008"/>
      <c r="D56" s="1009" t="s">
        <v>457</v>
      </c>
      <c r="E56" s="699">
        <v>0</v>
      </c>
      <c r="F56" s="700">
        <v>0</v>
      </c>
      <c r="G56" s="701">
        <f t="shared" ref="G56:G61" si="6">E56-F56</f>
        <v>0</v>
      </c>
      <c r="H56" s="698">
        <f t="shared" si="5"/>
        <v>0</v>
      </c>
      <c r="I56" s="965"/>
      <c r="J56" s="965"/>
      <c r="K56" s="965"/>
      <c r="L56" s="965"/>
      <c r="M56" s="965"/>
      <c r="N56" s="965"/>
      <c r="O56" s="965"/>
      <c r="P56" s="966"/>
      <c r="Q56" s="967"/>
    </row>
    <row r="57" spans="1:17" s="968" customFormat="1" ht="15" customHeight="1">
      <c r="A57" s="958">
        <v>170</v>
      </c>
      <c r="B57" s="981"/>
      <c r="C57" s="1008"/>
      <c r="D57" s="1009" t="s">
        <v>458</v>
      </c>
      <c r="E57" s="699">
        <v>0</v>
      </c>
      <c r="F57" s="700">
        <v>0</v>
      </c>
      <c r="G57" s="701">
        <f t="shared" si="6"/>
        <v>0</v>
      </c>
      <c r="H57" s="698">
        <f t="shared" si="5"/>
        <v>0</v>
      </c>
      <c r="I57" s="965"/>
      <c r="J57" s="965"/>
      <c r="K57" s="965"/>
      <c r="L57" s="965"/>
      <c r="M57" s="965"/>
      <c r="N57" s="965"/>
      <c r="O57" s="965"/>
      <c r="P57" s="966"/>
      <c r="Q57" s="967"/>
    </row>
    <row r="58" spans="1:17" s="968" customFormat="1" ht="15" customHeight="1">
      <c r="A58" s="958">
        <v>180</v>
      </c>
      <c r="B58" s="981"/>
      <c r="C58" s="1008"/>
      <c r="D58" s="1009" t="s">
        <v>459</v>
      </c>
      <c r="E58" s="699">
        <v>0</v>
      </c>
      <c r="F58" s="700">
        <v>0</v>
      </c>
      <c r="G58" s="701">
        <f t="shared" si="6"/>
        <v>0</v>
      </c>
      <c r="H58" s="698">
        <f t="shared" si="5"/>
        <v>0</v>
      </c>
      <c r="I58" s="965"/>
      <c r="J58" s="965"/>
      <c r="K58" s="965"/>
      <c r="L58" s="965"/>
      <c r="M58" s="965"/>
      <c r="N58" s="965"/>
      <c r="O58" s="965"/>
      <c r="P58" s="966"/>
      <c r="Q58" s="967"/>
    </row>
    <row r="59" spans="1:17" s="968" customFormat="1" ht="15" customHeight="1">
      <c r="A59" s="958">
        <v>190</v>
      </c>
      <c r="B59" s="981"/>
      <c r="C59" s="1008"/>
      <c r="D59" s="1009" t="s">
        <v>460</v>
      </c>
      <c r="E59" s="699">
        <v>0</v>
      </c>
      <c r="F59" s="700">
        <v>0</v>
      </c>
      <c r="G59" s="701">
        <f t="shared" si="6"/>
        <v>0</v>
      </c>
      <c r="H59" s="698">
        <f t="shared" si="5"/>
        <v>0</v>
      </c>
      <c r="I59" s="965"/>
      <c r="J59" s="965"/>
      <c r="K59" s="965"/>
      <c r="L59" s="965"/>
      <c r="M59" s="965"/>
      <c r="N59" s="965"/>
      <c r="O59" s="965"/>
      <c r="P59" s="966"/>
      <c r="Q59" s="967"/>
    </row>
    <row r="60" spans="1:17" s="968" customFormat="1" ht="15" customHeight="1">
      <c r="A60" s="958">
        <v>200</v>
      </c>
      <c r="B60" s="981"/>
      <c r="C60" s="1008"/>
      <c r="D60" s="1009" t="s">
        <v>461</v>
      </c>
      <c r="E60" s="699">
        <v>0</v>
      </c>
      <c r="F60" s="700">
        <v>0</v>
      </c>
      <c r="G60" s="701">
        <f t="shared" si="6"/>
        <v>0</v>
      </c>
      <c r="H60" s="698">
        <f t="shared" si="5"/>
        <v>0</v>
      </c>
      <c r="I60" s="965"/>
      <c r="J60" s="965"/>
      <c r="K60" s="965"/>
      <c r="L60" s="965"/>
      <c r="M60" s="965"/>
      <c r="N60" s="965"/>
      <c r="O60" s="965"/>
      <c r="P60" s="966"/>
      <c r="Q60" s="967"/>
    </row>
    <row r="61" spans="1:17" s="968" customFormat="1" ht="15" customHeight="1">
      <c r="A61" s="958">
        <v>210</v>
      </c>
      <c r="B61" s="981"/>
      <c r="C61" s="1008"/>
      <c r="D61" s="1009" t="s">
        <v>589</v>
      </c>
      <c r="E61" s="699">
        <v>0</v>
      </c>
      <c r="F61" s="700">
        <v>33316</v>
      </c>
      <c r="G61" s="701">
        <f t="shared" si="6"/>
        <v>-33316</v>
      </c>
      <c r="H61" s="698">
        <f t="shared" si="5"/>
        <v>-100</v>
      </c>
      <c r="I61" s="965"/>
      <c r="J61" s="965"/>
      <c r="K61" s="965"/>
      <c r="L61" s="965"/>
      <c r="M61" s="965"/>
      <c r="N61" s="965"/>
      <c r="O61" s="965"/>
      <c r="P61" s="966"/>
      <c r="Q61" s="967"/>
    </row>
    <row r="62" spans="1:17" s="968" customFormat="1" ht="15" customHeight="1">
      <c r="A62" s="958"/>
      <c r="B62" s="981"/>
      <c r="C62" s="1008"/>
      <c r="D62" s="1010"/>
      <c r="E62" s="269"/>
      <c r="F62" s="704"/>
      <c r="G62" s="270"/>
      <c r="H62" s="702"/>
      <c r="I62" s="965"/>
      <c r="J62" s="965"/>
      <c r="K62" s="965"/>
      <c r="L62" s="965"/>
      <c r="M62" s="965"/>
      <c r="N62" s="965"/>
      <c r="O62" s="965"/>
      <c r="P62" s="966"/>
      <c r="Q62" s="967"/>
    </row>
    <row r="63" spans="1:17" s="968" customFormat="1" ht="18.75" customHeight="1">
      <c r="A63" s="958"/>
      <c r="B63" s="969">
        <v>5500</v>
      </c>
      <c r="C63" s="979" t="s">
        <v>462</v>
      </c>
      <c r="D63" s="983"/>
      <c r="E63" s="697">
        <f>SUM(E64:E69)</f>
        <v>0</v>
      </c>
      <c r="F63" s="697">
        <f>SUM(F64:F69)</f>
        <v>0</v>
      </c>
      <c r="G63" s="697">
        <f>SUM(G64:G69)</f>
        <v>0</v>
      </c>
      <c r="H63" s="698">
        <f t="shared" ref="H63:H69" si="7">IFERROR((E63/F63-1)*100,0)</f>
        <v>0</v>
      </c>
      <c r="I63" s="965"/>
      <c r="J63" s="965"/>
      <c r="K63" s="965"/>
      <c r="L63" s="965"/>
      <c r="M63" s="965"/>
      <c r="N63" s="965"/>
      <c r="O63" s="965"/>
      <c r="P63" s="966"/>
      <c r="Q63" s="967"/>
    </row>
    <row r="64" spans="1:17" s="968" customFormat="1" ht="14.25" customHeight="1">
      <c r="A64" s="958">
        <v>220</v>
      </c>
      <c r="B64" s="981"/>
      <c r="C64" s="1011"/>
      <c r="D64" s="1009" t="s">
        <v>463</v>
      </c>
      <c r="E64" s="699">
        <v>0</v>
      </c>
      <c r="F64" s="700">
        <v>0</v>
      </c>
      <c r="G64" s="701">
        <f t="shared" ref="G64:G69" si="8">E64-F64</f>
        <v>0</v>
      </c>
      <c r="H64" s="698">
        <f t="shared" si="7"/>
        <v>0</v>
      </c>
      <c r="I64" s="965"/>
      <c r="J64" s="965"/>
      <c r="K64" s="965"/>
      <c r="L64" s="965"/>
      <c r="M64" s="965"/>
      <c r="N64" s="965"/>
      <c r="O64" s="965"/>
      <c r="P64" s="966"/>
      <c r="Q64" s="967"/>
    </row>
    <row r="65" spans="1:17" s="968" customFormat="1" ht="14.25" customHeight="1">
      <c r="A65" s="958">
        <v>230</v>
      </c>
      <c r="B65" s="981"/>
      <c r="C65" s="1011"/>
      <c r="D65" s="1009" t="s">
        <v>464</v>
      </c>
      <c r="E65" s="699">
        <v>0</v>
      </c>
      <c r="F65" s="700">
        <v>0</v>
      </c>
      <c r="G65" s="701">
        <f t="shared" si="8"/>
        <v>0</v>
      </c>
      <c r="H65" s="698">
        <f t="shared" si="7"/>
        <v>0</v>
      </c>
      <c r="I65" s="965"/>
      <c r="J65" s="965"/>
      <c r="K65" s="965"/>
      <c r="L65" s="965"/>
      <c r="M65" s="965"/>
      <c r="N65" s="965"/>
      <c r="O65" s="965"/>
      <c r="P65" s="966"/>
      <c r="Q65" s="967"/>
    </row>
    <row r="66" spans="1:17" s="968" customFormat="1" ht="14.25" customHeight="1">
      <c r="A66" s="958">
        <v>240</v>
      </c>
      <c r="B66" s="981"/>
      <c r="C66" s="1011"/>
      <c r="D66" s="1009" t="s">
        <v>465</v>
      </c>
      <c r="E66" s="699">
        <v>0</v>
      </c>
      <c r="F66" s="700">
        <v>0</v>
      </c>
      <c r="G66" s="701">
        <f t="shared" si="8"/>
        <v>0</v>
      </c>
      <c r="H66" s="698">
        <f t="shared" si="7"/>
        <v>0</v>
      </c>
      <c r="I66" s="965"/>
      <c r="J66" s="965"/>
      <c r="K66" s="965"/>
      <c r="L66" s="965"/>
      <c r="M66" s="965"/>
      <c r="N66" s="965"/>
      <c r="O66" s="965"/>
      <c r="P66" s="966"/>
      <c r="Q66" s="967"/>
    </row>
    <row r="67" spans="1:17" s="968" customFormat="1" ht="14.25" customHeight="1">
      <c r="A67" s="958">
        <v>250</v>
      </c>
      <c r="B67" s="981"/>
      <c r="C67" s="1011"/>
      <c r="D67" s="1009" t="s">
        <v>466</v>
      </c>
      <c r="E67" s="699">
        <v>0</v>
      </c>
      <c r="F67" s="700">
        <v>0</v>
      </c>
      <c r="G67" s="701">
        <f t="shared" si="8"/>
        <v>0</v>
      </c>
      <c r="H67" s="698">
        <f t="shared" si="7"/>
        <v>0</v>
      </c>
      <c r="I67" s="965"/>
      <c r="J67" s="965"/>
      <c r="K67" s="965"/>
      <c r="L67" s="965"/>
      <c r="M67" s="965"/>
      <c r="N67" s="965"/>
      <c r="O67" s="965"/>
      <c r="P67" s="966"/>
      <c r="Q67" s="967"/>
    </row>
    <row r="68" spans="1:17" s="968" customFormat="1" ht="14.25" customHeight="1">
      <c r="A68" s="958">
        <v>260</v>
      </c>
      <c r="B68" s="981"/>
      <c r="C68" s="1011"/>
      <c r="D68" s="1009" t="s">
        <v>467</v>
      </c>
      <c r="E68" s="699">
        <v>0</v>
      </c>
      <c r="F68" s="700">
        <v>0</v>
      </c>
      <c r="G68" s="701">
        <f t="shared" si="8"/>
        <v>0</v>
      </c>
      <c r="H68" s="698">
        <f t="shared" si="7"/>
        <v>0</v>
      </c>
      <c r="I68" s="965"/>
      <c r="J68" s="965"/>
      <c r="K68" s="965"/>
      <c r="L68" s="965"/>
      <c r="M68" s="965"/>
      <c r="N68" s="965"/>
      <c r="O68" s="965"/>
      <c r="P68" s="966"/>
      <c r="Q68" s="967"/>
    </row>
    <row r="69" spans="1:17" s="968" customFormat="1" ht="14.25" customHeight="1">
      <c r="A69" s="958">
        <v>270</v>
      </c>
      <c r="B69" s="981"/>
      <c r="C69" s="1011"/>
      <c r="D69" s="1009" t="s">
        <v>468</v>
      </c>
      <c r="E69" s="699">
        <v>0</v>
      </c>
      <c r="F69" s="700">
        <v>0</v>
      </c>
      <c r="G69" s="701">
        <f t="shared" si="8"/>
        <v>0</v>
      </c>
      <c r="H69" s="698">
        <f t="shared" si="7"/>
        <v>0</v>
      </c>
      <c r="I69" s="965"/>
      <c r="J69" s="965"/>
      <c r="K69" s="965"/>
      <c r="L69" s="965"/>
      <c r="M69" s="965"/>
      <c r="N69" s="965"/>
      <c r="O69" s="965"/>
      <c r="P69" s="966"/>
      <c r="Q69" s="967"/>
    </row>
    <row r="70" spans="1:17" s="968" customFormat="1" ht="14.25" customHeight="1">
      <c r="A70" s="958"/>
      <c r="B70" s="981"/>
      <c r="C70" s="1011"/>
      <c r="D70" s="1012"/>
      <c r="E70" s="269"/>
      <c r="F70" s="704"/>
      <c r="G70" s="270"/>
      <c r="H70" s="702"/>
      <c r="I70" s="965"/>
      <c r="J70" s="965"/>
      <c r="K70" s="965"/>
      <c r="L70" s="965"/>
      <c r="M70" s="965"/>
      <c r="N70" s="965"/>
      <c r="O70" s="965"/>
      <c r="P70" s="966"/>
      <c r="Q70" s="967"/>
    </row>
    <row r="71" spans="1:17" s="968" customFormat="1" ht="20.25" customHeight="1">
      <c r="A71" s="958"/>
      <c r="B71" s="969">
        <v>5600</v>
      </c>
      <c r="C71" s="979" t="s">
        <v>469</v>
      </c>
      <c r="D71" s="983"/>
      <c r="E71" s="697">
        <f>SUM(E72+E73)</f>
        <v>14680485.699999999</v>
      </c>
      <c r="F71" s="697">
        <f>SUM(F72+F73)</f>
        <v>22740618.260000002</v>
      </c>
      <c r="G71" s="697">
        <f>SUM(G72:G73)</f>
        <v>-8060132.5600000024</v>
      </c>
      <c r="H71" s="698">
        <f t="shared" ref="H71:H73" si="9">IFERROR((E71/F71-1)*100,0)</f>
        <v>-35.443770560000608</v>
      </c>
      <c r="I71" s="965"/>
      <c r="J71" s="965"/>
      <c r="K71" s="965"/>
      <c r="L71" s="965"/>
      <c r="M71" s="965"/>
      <c r="N71" s="965"/>
      <c r="O71" s="965"/>
      <c r="P71" s="966"/>
      <c r="Q71" s="967"/>
    </row>
    <row r="72" spans="1:17" s="968" customFormat="1" ht="15" customHeight="1">
      <c r="A72" s="958">
        <v>280</v>
      </c>
      <c r="B72" s="981"/>
      <c r="C72" s="1008"/>
      <c r="D72" s="1009" t="s">
        <v>470</v>
      </c>
      <c r="E72" s="699">
        <v>9319413.0199999996</v>
      </c>
      <c r="F72" s="700">
        <v>17650870.280000001</v>
      </c>
      <c r="G72" s="701">
        <f>E72-F72</f>
        <v>-8331457.2600000016</v>
      </c>
      <c r="H72" s="698">
        <f t="shared" si="9"/>
        <v>-47.20139646281509</v>
      </c>
      <c r="I72" s="965"/>
      <c r="J72" s="965"/>
      <c r="K72" s="965"/>
      <c r="L72" s="965"/>
      <c r="M72" s="965"/>
      <c r="N72" s="965"/>
      <c r="O72" s="965"/>
      <c r="P72" s="966"/>
      <c r="Q72" s="967"/>
    </row>
    <row r="73" spans="1:17" s="968" customFormat="1" ht="15" customHeight="1">
      <c r="A73" s="958">
        <v>290</v>
      </c>
      <c r="B73" s="981"/>
      <c r="C73" s="1008"/>
      <c r="D73" s="1009" t="s">
        <v>471</v>
      </c>
      <c r="E73" s="699">
        <v>5361072.68</v>
      </c>
      <c r="F73" s="700">
        <v>5089747.9800000004</v>
      </c>
      <c r="G73" s="703">
        <f>E73-F73</f>
        <v>271324.69999999925</v>
      </c>
      <c r="H73" s="698">
        <f t="shared" si="9"/>
        <v>5.3308081474006341</v>
      </c>
      <c r="I73" s="965"/>
      <c r="J73" s="965"/>
      <c r="K73" s="965"/>
      <c r="L73" s="965"/>
      <c r="M73" s="965"/>
      <c r="N73" s="965"/>
      <c r="O73" s="965"/>
      <c r="P73" s="966"/>
      <c r="Q73" s="967"/>
    </row>
    <row r="74" spans="1:17" s="968" customFormat="1" ht="15" customHeight="1">
      <c r="A74" s="958"/>
      <c r="B74" s="981"/>
      <c r="C74" s="1008"/>
      <c r="D74" s="1010"/>
      <c r="E74" s="269"/>
      <c r="F74" s="704"/>
      <c r="G74" s="270"/>
      <c r="H74" s="702"/>
      <c r="I74" s="965"/>
      <c r="J74" s="965"/>
      <c r="K74" s="965"/>
      <c r="L74" s="965"/>
      <c r="M74" s="965"/>
      <c r="N74" s="965"/>
      <c r="O74" s="965"/>
      <c r="P74" s="966"/>
      <c r="Q74" s="967"/>
    </row>
    <row r="75" spans="1:17" s="968" customFormat="1" ht="18.75" customHeight="1">
      <c r="A75" s="958"/>
      <c r="B75" s="981"/>
      <c r="C75" s="1013"/>
      <c r="D75" s="1014"/>
      <c r="E75" s="269"/>
      <c r="F75" s="704"/>
      <c r="G75" s="268"/>
      <c r="H75" s="702"/>
      <c r="I75" s="965"/>
      <c r="J75" s="965"/>
      <c r="K75" s="965"/>
      <c r="L75" s="965"/>
      <c r="M75" s="965"/>
      <c r="N75" s="965"/>
      <c r="O75" s="965"/>
      <c r="P75" s="966"/>
      <c r="Q75" s="967"/>
    </row>
    <row r="76" spans="1:17" s="968" customFormat="1">
      <c r="A76" s="958"/>
      <c r="B76" s="975"/>
      <c r="C76" s="994"/>
      <c r="D76" s="995"/>
      <c r="E76" s="269"/>
      <c r="F76" s="704"/>
      <c r="G76" s="270"/>
      <c r="H76" s="702"/>
      <c r="I76" s="965"/>
      <c r="J76" s="965"/>
      <c r="K76" s="965"/>
      <c r="L76" s="965"/>
      <c r="M76" s="965"/>
      <c r="N76" s="965"/>
      <c r="O76" s="965"/>
      <c r="P76" s="966"/>
      <c r="Q76" s="967"/>
    </row>
    <row r="77" spans="1:17" s="968" customFormat="1" ht="18" customHeight="1">
      <c r="A77" s="958"/>
      <c r="B77" s="969">
        <v>5700</v>
      </c>
      <c r="C77" s="979" t="s">
        <v>534</v>
      </c>
      <c r="D77" s="983"/>
      <c r="E77" s="697">
        <f>+E35+E39+E50+E55+E63+E71</f>
        <v>193138770.66</v>
      </c>
      <c r="F77" s="697">
        <f>+F35+F39+F50+F55+F63+F71</f>
        <v>192017055.25999996</v>
      </c>
      <c r="G77" s="701">
        <f>+E77-F77</f>
        <v>1121715.4000000358</v>
      </c>
      <c r="H77" s="698">
        <f t="shared" ref="H77" si="10">IFERROR((E77/F77-1)*100,0)</f>
        <v>0.5841748788831147</v>
      </c>
      <c r="I77" s="965"/>
      <c r="J77" s="965"/>
      <c r="K77" s="965"/>
      <c r="L77" s="965"/>
      <c r="M77" s="965"/>
      <c r="N77" s="965"/>
      <c r="O77" s="965"/>
      <c r="P77" s="966"/>
      <c r="Q77" s="967"/>
    </row>
    <row r="78" spans="1:17" s="968" customFormat="1">
      <c r="A78" s="958"/>
      <c r="B78" s="975"/>
      <c r="C78" s="994"/>
      <c r="D78" s="995"/>
      <c r="E78" s="269"/>
      <c r="F78" s="270"/>
      <c r="G78" s="270"/>
      <c r="H78" s="702"/>
      <c r="I78" s="965"/>
      <c r="J78" s="965"/>
      <c r="K78" s="965"/>
      <c r="L78" s="965"/>
      <c r="M78" s="965"/>
      <c r="N78" s="965"/>
      <c r="O78" s="965"/>
      <c r="P78" s="966"/>
      <c r="Q78" s="967"/>
    </row>
    <row r="79" spans="1:17" s="968" customFormat="1" ht="26.25" customHeight="1" thickBot="1">
      <c r="A79" s="958"/>
      <c r="B79" s="1015"/>
      <c r="C79" s="1016" t="s">
        <v>535</v>
      </c>
      <c r="D79" s="1017"/>
      <c r="E79" s="697">
        <f>+E32-E77</f>
        <v>82403104.629999965</v>
      </c>
      <c r="F79" s="697">
        <f>+F32-F77</f>
        <v>43151881.160000056</v>
      </c>
      <c r="G79" s="1018">
        <f>+E79-F79</f>
        <v>39251223.469999909</v>
      </c>
      <c r="H79" s="698">
        <f t="shared" ref="H79" si="11">IFERROR((E79/F79-1)*100,0)</f>
        <v>90.960631181901078</v>
      </c>
      <c r="I79" s="1019"/>
      <c r="J79" s="1019"/>
      <c r="K79" s="1019"/>
      <c r="L79" s="1019"/>
      <c r="M79" s="1019"/>
      <c r="N79" s="1019"/>
      <c r="O79" s="1019"/>
      <c r="P79" s="1019"/>
      <c r="Q79" s="967"/>
    </row>
    <row r="80" spans="1:17" ht="16.5" thickTop="1">
      <c r="B80" s="1020"/>
      <c r="C80" s="379" t="s">
        <v>474</v>
      </c>
      <c r="D80" s="1021"/>
      <c r="E80" s="1022"/>
      <c r="F80" s="1022"/>
      <c r="G80" s="1023"/>
      <c r="H80" s="1021"/>
      <c r="I80" s="1021"/>
      <c r="J80" s="1021"/>
      <c r="K80" s="1021"/>
      <c r="L80" s="1021"/>
      <c r="M80" s="1021"/>
      <c r="N80" s="1021"/>
      <c r="O80" s="1021"/>
      <c r="P80" s="1021"/>
      <c r="Q80" s="382"/>
    </row>
    <row r="81" spans="1:17">
      <c r="B81" s="1166" t="s">
        <v>405</v>
      </c>
      <c r="C81" s="1166"/>
      <c r="D81" s="1166"/>
      <c r="E81" s="1166"/>
      <c r="F81" s="1166"/>
      <c r="G81" s="1166"/>
      <c r="H81" s="1166"/>
      <c r="I81" s="1166"/>
      <c r="J81" s="1021"/>
      <c r="K81" s="1021"/>
      <c r="L81" s="1021"/>
      <c r="M81" s="1021"/>
      <c r="N81" s="1021"/>
      <c r="O81" s="1021"/>
      <c r="P81" s="1021"/>
      <c r="Q81" s="382"/>
    </row>
    <row r="82" spans="1:17">
      <c r="B82" s="1024"/>
      <c r="C82" s="1024"/>
      <c r="D82" s="1024"/>
      <c r="E82" s="1024"/>
      <c r="F82" s="1024"/>
      <c r="G82" s="1024"/>
      <c r="H82" s="1024"/>
      <c r="I82" s="1024"/>
      <c r="J82" s="1021"/>
      <c r="K82" s="1021"/>
      <c r="L82" s="1021"/>
      <c r="M82" s="1021"/>
      <c r="N82" s="1021"/>
      <c r="O82" s="1021"/>
      <c r="P82" s="1021"/>
      <c r="Q82" s="382"/>
    </row>
    <row r="83" spans="1:17">
      <c r="B83" s="1024"/>
      <c r="C83" s="1024"/>
      <c r="D83" s="1024"/>
      <c r="E83" s="1024"/>
      <c r="F83" s="1024"/>
      <c r="G83" s="1024"/>
      <c r="H83" s="1024"/>
      <c r="I83" s="1024"/>
      <c r="J83" s="1021"/>
      <c r="K83" s="1021"/>
      <c r="L83" s="1021"/>
      <c r="M83" s="1021"/>
      <c r="N83" s="1021"/>
      <c r="O83" s="1021"/>
      <c r="P83" s="1021"/>
      <c r="Q83" s="382"/>
    </row>
    <row r="84" spans="1:17">
      <c r="B84" s="1024"/>
      <c r="C84" s="1024"/>
      <c r="D84" s="1024"/>
      <c r="E84" s="1024"/>
      <c r="F84" s="1024"/>
      <c r="G84" s="1024"/>
      <c r="H84" s="1024"/>
      <c r="I84" s="1024"/>
      <c r="J84" s="1021"/>
      <c r="K84" s="1021"/>
      <c r="L84" s="1021"/>
      <c r="M84" s="1021"/>
      <c r="N84" s="1021"/>
      <c r="O84" s="1021"/>
      <c r="P84" s="1021"/>
      <c r="Q84" s="382"/>
    </row>
    <row r="85" spans="1:17">
      <c r="A85" s="935"/>
      <c r="B85" s="1024"/>
      <c r="C85" s="1024"/>
      <c r="D85" s="1024"/>
      <c r="E85" s="1024"/>
      <c r="F85" s="1024"/>
      <c r="G85" s="1024"/>
      <c r="H85" s="1024"/>
      <c r="I85" s="1024"/>
      <c r="J85" s="1021"/>
      <c r="K85" s="1021"/>
      <c r="L85" s="1021"/>
      <c r="M85" s="1021"/>
      <c r="N85" s="1021"/>
      <c r="O85" s="1021"/>
      <c r="P85" s="1021"/>
    </row>
    <row r="86" spans="1:17" ht="15.75">
      <c r="A86" s="935"/>
      <c r="B86" s="1020"/>
      <c r="C86" s="1021"/>
      <c r="D86" s="1021"/>
      <c r="E86" s="1021"/>
      <c r="F86" s="1023"/>
      <c r="G86" s="1023"/>
      <c r="H86" s="1021"/>
      <c r="I86" s="1021"/>
      <c r="J86" s="1021"/>
      <c r="K86" s="1021"/>
      <c r="L86" s="1021"/>
      <c r="M86" s="1021"/>
      <c r="N86" s="1021"/>
      <c r="O86" s="1021"/>
      <c r="P86" s="1021"/>
    </row>
    <row r="87" spans="1:17" s="1021" customFormat="1">
      <c r="A87" s="935"/>
      <c r="B87" s="1020"/>
      <c r="F87" s="1023"/>
      <c r="G87" s="1023"/>
    </row>
    <row r="88" spans="1:17" s="1021" customFormat="1" ht="12.75">
      <c r="A88" s="935"/>
      <c r="B88" s="388"/>
      <c r="C88" s="388"/>
      <c r="D88" s="388"/>
      <c r="E88" s="388"/>
      <c r="F88" s="1025"/>
      <c r="G88" s="1025"/>
      <c r="H88" s="388"/>
    </row>
    <row r="89" spans="1:17">
      <c r="A89" s="935"/>
      <c r="B89" s="1026"/>
      <c r="C89" s="382"/>
      <c r="D89" s="382"/>
      <c r="E89" s="382"/>
      <c r="F89" s="388"/>
      <c r="G89" s="382"/>
      <c r="H89" s="382"/>
      <c r="I89" s="382"/>
      <c r="J89" s="382"/>
      <c r="K89" s="382"/>
      <c r="L89" s="382"/>
      <c r="M89" s="382"/>
      <c r="N89" s="382"/>
      <c r="O89" s="382"/>
      <c r="P89" s="382"/>
    </row>
    <row r="90" spans="1:17">
      <c r="A90" s="935"/>
      <c r="B90" s="382"/>
      <c r="C90" s="382"/>
      <c r="D90" s="382"/>
      <c r="E90" s="382"/>
      <c r="F90" s="382"/>
      <c r="G90" s="382"/>
      <c r="H90" s="382"/>
      <c r="I90" s="382"/>
      <c r="J90" s="382"/>
      <c r="K90" s="382"/>
      <c r="L90" s="382"/>
      <c r="M90" s="382"/>
      <c r="N90" s="382"/>
      <c r="O90" s="382"/>
      <c r="P90" s="382"/>
    </row>
    <row r="92" spans="1:17" hidden="1">
      <c r="A92" s="935"/>
      <c r="B92" s="382"/>
      <c r="C92" s="382"/>
      <c r="D92" s="382"/>
      <c r="E92" s="382"/>
      <c r="F92" s="957"/>
      <c r="G92" s="957"/>
      <c r="H92" s="382"/>
      <c r="I92" s="382"/>
      <c r="J92" s="382"/>
      <c r="K92" s="382"/>
      <c r="L92" s="382"/>
      <c r="M92" s="382"/>
      <c r="N92" s="382"/>
      <c r="O92" s="382"/>
      <c r="P92" s="382"/>
    </row>
    <row r="93" spans="1:17">
      <c r="A93" s="935"/>
      <c r="B93" s="382"/>
      <c r="C93" s="382"/>
      <c r="D93" s="382"/>
      <c r="E93" s="382"/>
      <c r="F93" s="957"/>
      <c r="G93" s="957"/>
      <c r="H93" s="382"/>
      <c r="I93" s="382"/>
      <c r="J93" s="382"/>
      <c r="K93" s="382"/>
      <c r="L93" s="382"/>
      <c r="M93" s="382"/>
      <c r="N93" s="382"/>
      <c r="O93" s="382"/>
      <c r="P93" s="382"/>
    </row>
  </sheetData>
  <mergeCells count="5">
    <mergeCell ref="B2:H2"/>
    <mergeCell ref="B7:B8"/>
    <mergeCell ref="C7:D8"/>
    <mergeCell ref="G7:H7"/>
    <mergeCell ref="B81:I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baseColWidth="10" defaultRowHeight="12.75"/>
  <cols>
    <col min="1" max="1" width="2.28515625" style="416" customWidth="1"/>
    <col min="2" max="2" width="76.7109375" style="404" customWidth="1"/>
    <col min="3" max="3" width="16" style="404" customWidth="1"/>
    <col min="4" max="4" width="15.85546875" style="404" customWidth="1"/>
    <col min="5" max="5" width="17.28515625" style="404" customWidth="1"/>
    <col min="6" max="6" width="23.28515625" style="404" customWidth="1"/>
    <col min="7" max="7" width="17.85546875" style="412" customWidth="1"/>
    <col min="8" max="8" width="2.7109375" style="404" customWidth="1"/>
    <col min="9" max="16384" width="11.42578125" style="404"/>
  </cols>
  <sheetData>
    <row r="1" spans="1:8" ht="13.5" thickBot="1"/>
    <row r="2" spans="1:8" ht="13.5" thickTop="1">
      <c r="A2" s="414"/>
      <c r="B2" s="1167" t="s">
        <v>983</v>
      </c>
      <c r="C2" s="1168"/>
      <c r="D2" s="1168"/>
      <c r="E2" s="1168"/>
      <c r="F2" s="1168"/>
      <c r="G2" s="1169"/>
      <c r="H2" s="403"/>
    </row>
    <row r="3" spans="1:8" ht="18">
      <c r="A3" s="414"/>
      <c r="B3" s="846"/>
      <c r="C3" s="405"/>
      <c r="D3" s="1170"/>
      <c r="E3" s="1170"/>
      <c r="F3" s="405"/>
      <c r="G3" s="847"/>
      <c r="H3" s="403"/>
    </row>
    <row r="4" spans="1:8">
      <c r="A4" s="414"/>
      <c r="B4" s="207" t="s">
        <v>1056</v>
      </c>
      <c r="C4" s="406"/>
      <c r="D4" s="407"/>
      <c r="E4" s="407"/>
      <c r="F4" s="408"/>
      <c r="G4" s="208" t="s">
        <v>1057</v>
      </c>
      <c r="H4" s="403"/>
    </row>
    <row r="5" spans="1:8" ht="13.5" thickBot="1">
      <c r="A5" s="414"/>
      <c r="B5" s="1027"/>
      <c r="C5" s="848"/>
      <c r="D5" s="848"/>
      <c r="E5" s="848"/>
      <c r="F5" s="848"/>
      <c r="G5" s="849"/>
      <c r="H5" s="403"/>
    </row>
    <row r="6" spans="1:8" ht="14.25" thickTop="1" thickBot="1">
      <c r="A6" s="414"/>
      <c r="B6" s="409"/>
      <c r="C6" s="409"/>
      <c r="D6" s="409"/>
      <c r="E6" s="409"/>
      <c r="F6" s="409"/>
      <c r="G6" s="409"/>
      <c r="H6" s="403"/>
    </row>
    <row r="7" spans="1:8" ht="61.5" thickTop="1" thickBot="1">
      <c r="A7" s="415"/>
      <c r="B7" s="850" t="s">
        <v>478</v>
      </c>
      <c r="C7" s="1028" t="s">
        <v>482</v>
      </c>
      <c r="D7" s="1028" t="s">
        <v>483</v>
      </c>
      <c r="E7" s="1028" t="s">
        <v>484</v>
      </c>
      <c r="F7" s="1028" t="s">
        <v>989</v>
      </c>
      <c r="G7" s="1029" t="s">
        <v>990</v>
      </c>
      <c r="H7" s="410"/>
    </row>
    <row r="8" spans="1:8" ht="14.25" thickTop="1" thickBot="1">
      <c r="A8" s="414"/>
      <c r="B8" s="411"/>
      <c r="C8" s="411"/>
      <c r="D8" s="411"/>
      <c r="E8" s="411"/>
      <c r="F8" s="411"/>
      <c r="G8" s="411"/>
      <c r="H8" s="403"/>
    </row>
    <row r="9" spans="1:8" ht="13.5" thickTop="1">
      <c r="B9" s="421"/>
      <c r="C9" s="422"/>
      <c r="D9" s="422"/>
      <c r="E9" s="422"/>
      <c r="F9" s="422"/>
      <c r="G9" s="423"/>
    </row>
    <row r="10" spans="1:8">
      <c r="B10" s="851" t="s">
        <v>658</v>
      </c>
      <c r="C10" s="705">
        <f>C11+C12+C13</f>
        <v>16351246</v>
      </c>
      <c r="D10" s="706"/>
      <c r="E10" s="706"/>
      <c r="F10" s="706"/>
      <c r="G10" s="791">
        <f>SUM(C10:F10)</f>
        <v>16351246</v>
      </c>
    </row>
    <row r="11" spans="1:8">
      <c r="A11" s="416">
        <v>200</v>
      </c>
      <c r="B11" s="852" t="s">
        <v>317</v>
      </c>
      <c r="C11" s="707">
        <v>16351246</v>
      </c>
      <c r="D11" s="706"/>
      <c r="E11" s="706"/>
      <c r="F11" s="706"/>
      <c r="G11" s="791">
        <f t="shared" ref="G11:G26" si="0">SUM(C11:F11)</f>
        <v>16351246</v>
      </c>
    </row>
    <row r="12" spans="1:8">
      <c r="A12" s="416">
        <v>201</v>
      </c>
      <c r="B12" s="852" t="s">
        <v>324</v>
      </c>
      <c r="C12" s="707">
        <v>0</v>
      </c>
      <c r="D12" s="706"/>
      <c r="E12" s="706"/>
      <c r="F12" s="706"/>
      <c r="G12" s="791">
        <f t="shared" si="0"/>
        <v>0</v>
      </c>
    </row>
    <row r="13" spans="1:8">
      <c r="A13" s="416">
        <v>202</v>
      </c>
      <c r="B13" s="852" t="s">
        <v>333</v>
      </c>
      <c r="C13" s="707">
        <v>0</v>
      </c>
      <c r="D13" s="706"/>
      <c r="E13" s="706"/>
      <c r="F13" s="706"/>
      <c r="G13" s="791">
        <f t="shared" si="0"/>
        <v>0</v>
      </c>
    </row>
    <row r="14" spans="1:8">
      <c r="B14" s="852"/>
      <c r="C14" s="707"/>
      <c r="D14" s="708"/>
      <c r="E14" s="708"/>
      <c r="F14" s="708"/>
      <c r="G14" s="791"/>
    </row>
    <row r="15" spans="1:8">
      <c r="B15" s="851" t="s">
        <v>659</v>
      </c>
      <c r="C15" s="706"/>
      <c r="D15" s="709">
        <f>D17+D18+D19+D20</f>
        <v>100218792.37</v>
      </c>
      <c r="E15" s="709">
        <f>+E16</f>
        <v>0</v>
      </c>
      <c r="F15" s="706"/>
      <c r="G15" s="791">
        <f t="shared" si="0"/>
        <v>100218792.37</v>
      </c>
    </row>
    <row r="16" spans="1:8">
      <c r="A16" s="416">
        <v>203</v>
      </c>
      <c r="B16" s="852" t="s">
        <v>479</v>
      </c>
      <c r="C16" s="706"/>
      <c r="D16" s="706"/>
      <c r="E16" s="708"/>
      <c r="F16" s="706"/>
      <c r="G16" s="791">
        <f t="shared" si="0"/>
        <v>0</v>
      </c>
    </row>
    <row r="17" spans="1:7">
      <c r="A17" s="416">
        <v>204</v>
      </c>
      <c r="B17" s="852" t="s">
        <v>351</v>
      </c>
      <c r="C17" s="706"/>
      <c r="D17" s="708">
        <v>100218792.37</v>
      </c>
      <c r="E17" s="706"/>
      <c r="F17" s="706"/>
      <c r="G17" s="791">
        <f t="shared" si="0"/>
        <v>100218792.37</v>
      </c>
    </row>
    <row r="18" spans="1:7">
      <c r="A18" s="416">
        <v>205</v>
      </c>
      <c r="B18" s="852" t="s">
        <v>480</v>
      </c>
      <c r="C18" s="706"/>
      <c r="D18" s="708">
        <v>0</v>
      </c>
      <c r="E18" s="706"/>
      <c r="F18" s="706"/>
      <c r="G18" s="791">
        <f t="shared" si="0"/>
        <v>0</v>
      </c>
    </row>
    <row r="19" spans="1:7">
      <c r="A19" s="416">
        <v>206</v>
      </c>
      <c r="B19" s="852" t="s">
        <v>380</v>
      </c>
      <c r="C19" s="706"/>
      <c r="D19" s="708">
        <v>0</v>
      </c>
      <c r="E19" s="706"/>
      <c r="F19" s="706"/>
      <c r="G19" s="791">
        <f t="shared" si="0"/>
        <v>0</v>
      </c>
    </row>
    <row r="20" spans="1:7">
      <c r="A20" s="416">
        <v>207</v>
      </c>
      <c r="B20" s="852" t="s">
        <v>389</v>
      </c>
      <c r="C20" s="706"/>
      <c r="D20" s="708">
        <v>0</v>
      </c>
      <c r="E20" s="706"/>
      <c r="F20" s="706"/>
      <c r="G20" s="791">
        <f t="shared" si="0"/>
        <v>0</v>
      </c>
    </row>
    <row r="21" spans="1:7">
      <c r="B21" s="852"/>
      <c r="C21" s="707"/>
      <c r="D21" s="708"/>
      <c r="E21" s="708"/>
      <c r="F21" s="708"/>
      <c r="G21" s="791"/>
    </row>
    <row r="22" spans="1:7" ht="25.5">
      <c r="B22" s="853" t="s">
        <v>660</v>
      </c>
      <c r="C22" s="706"/>
      <c r="D22" s="706"/>
      <c r="E22" s="706"/>
      <c r="F22" s="709">
        <f>+F23+F24</f>
        <v>0</v>
      </c>
      <c r="G22" s="791">
        <f t="shared" si="0"/>
        <v>0</v>
      </c>
    </row>
    <row r="23" spans="1:7">
      <c r="A23" s="416">
        <v>208</v>
      </c>
      <c r="B23" s="852" t="s">
        <v>397</v>
      </c>
      <c r="C23" s="706"/>
      <c r="D23" s="706"/>
      <c r="E23" s="706"/>
      <c r="F23" s="708"/>
      <c r="G23" s="791">
        <f t="shared" si="0"/>
        <v>0</v>
      </c>
    </row>
    <row r="24" spans="1:7">
      <c r="A24" s="416">
        <v>209</v>
      </c>
      <c r="B24" s="852" t="s">
        <v>400</v>
      </c>
      <c r="C24" s="706"/>
      <c r="D24" s="706"/>
      <c r="E24" s="706"/>
      <c r="F24" s="708"/>
      <c r="G24" s="791">
        <f t="shared" si="0"/>
        <v>0</v>
      </c>
    </row>
    <row r="25" spans="1:7">
      <c r="B25" s="852"/>
      <c r="C25" s="707"/>
      <c r="D25" s="708"/>
      <c r="E25" s="708"/>
      <c r="F25" s="708"/>
      <c r="G25" s="791"/>
    </row>
    <row r="26" spans="1:7">
      <c r="B26" s="851" t="s">
        <v>661</v>
      </c>
      <c r="C26" s="705">
        <f>+C10</f>
        <v>16351246</v>
      </c>
      <c r="D26" s="709">
        <f>+D15</f>
        <v>100218792.37</v>
      </c>
      <c r="E26" s="709">
        <f>+E15</f>
        <v>0</v>
      </c>
      <c r="F26" s="709">
        <f>+F22</f>
        <v>0</v>
      </c>
      <c r="G26" s="791">
        <f t="shared" si="0"/>
        <v>116570038.37</v>
      </c>
    </row>
    <row r="27" spans="1:7">
      <c r="B27" s="852"/>
      <c r="C27" s="707"/>
      <c r="D27" s="708"/>
      <c r="E27" s="708"/>
      <c r="F27" s="708"/>
      <c r="G27" s="791"/>
    </row>
    <row r="28" spans="1:7" ht="25.5">
      <c r="B28" s="853" t="s">
        <v>662</v>
      </c>
      <c r="C28" s="705">
        <f>C29+C30+C31</f>
        <v>0</v>
      </c>
      <c r="D28" s="706"/>
      <c r="E28" s="706"/>
      <c r="F28" s="706"/>
      <c r="G28" s="791">
        <f t="shared" ref="G28:G44" si="1">SUM(C28:F28)</f>
        <v>0</v>
      </c>
    </row>
    <row r="29" spans="1:7">
      <c r="A29" s="416">
        <v>210</v>
      </c>
      <c r="B29" s="852" t="s">
        <v>317</v>
      </c>
      <c r="C29" s="798">
        <v>0</v>
      </c>
      <c r="D29" s="706"/>
      <c r="E29" s="706"/>
      <c r="F29" s="706"/>
      <c r="G29" s="791">
        <f t="shared" si="1"/>
        <v>0</v>
      </c>
    </row>
    <row r="30" spans="1:7">
      <c r="A30" s="416">
        <v>211</v>
      </c>
      <c r="B30" s="852" t="s">
        <v>324</v>
      </c>
      <c r="C30" s="707">
        <v>0</v>
      </c>
      <c r="D30" s="706"/>
      <c r="E30" s="706"/>
      <c r="F30" s="706"/>
      <c r="G30" s="791">
        <f t="shared" si="1"/>
        <v>0</v>
      </c>
    </row>
    <row r="31" spans="1:7">
      <c r="A31" s="416">
        <v>212</v>
      </c>
      <c r="B31" s="852" t="s">
        <v>333</v>
      </c>
      <c r="C31" s="707">
        <v>0</v>
      </c>
      <c r="D31" s="706"/>
      <c r="E31" s="706"/>
      <c r="F31" s="706"/>
      <c r="G31" s="791">
        <f t="shared" si="1"/>
        <v>0</v>
      </c>
    </row>
    <row r="32" spans="1:7">
      <c r="B32" s="852"/>
      <c r="C32" s="707"/>
      <c r="D32" s="708"/>
      <c r="E32" s="708"/>
      <c r="F32" s="708"/>
      <c r="G32" s="791"/>
    </row>
    <row r="33" spans="1:9" ht="25.5">
      <c r="B33" s="853" t="s">
        <v>663</v>
      </c>
      <c r="C33" s="706"/>
      <c r="D33" s="709">
        <f>+D35</f>
        <v>0</v>
      </c>
      <c r="E33" s="709">
        <f>+E34+E35+E36+E37+E38</f>
        <v>-3572735.8700000048</v>
      </c>
      <c r="F33" s="706"/>
      <c r="G33" s="791">
        <f t="shared" si="1"/>
        <v>-3572735.8700000048</v>
      </c>
    </row>
    <row r="34" spans="1:9">
      <c r="A34" s="416">
        <v>213</v>
      </c>
      <c r="B34" s="852" t="s">
        <v>479</v>
      </c>
      <c r="C34" s="706"/>
      <c r="D34" s="706"/>
      <c r="E34" s="708">
        <v>82403104.629999995</v>
      </c>
      <c r="F34" s="706"/>
      <c r="G34" s="791">
        <f t="shared" si="1"/>
        <v>82403104.629999995</v>
      </c>
    </row>
    <row r="35" spans="1:9">
      <c r="A35" s="416">
        <v>214</v>
      </c>
      <c r="B35" s="852" t="s">
        <v>351</v>
      </c>
      <c r="C35" s="706"/>
      <c r="D35" s="708"/>
      <c r="E35" s="708">
        <v>-85975840.5</v>
      </c>
      <c r="F35" s="706"/>
      <c r="G35" s="791">
        <f t="shared" si="1"/>
        <v>-85975840.5</v>
      </c>
    </row>
    <row r="36" spans="1:9">
      <c r="A36" s="416">
        <v>215</v>
      </c>
      <c r="B36" s="852" t="s">
        <v>480</v>
      </c>
      <c r="C36" s="706"/>
      <c r="D36" s="706"/>
      <c r="E36" s="708">
        <v>0</v>
      </c>
      <c r="F36" s="706"/>
      <c r="G36" s="791">
        <f t="shared" si="1"/>
        <v>0</v>
      </c>
    </row>
    <row r="37" spans="1:9">
      <c r="A37" s="416">
        <v>216</v>
      </c>
      <c r="B37" s="852" t="s">
        <v>380</v>
      </c>
      <c r="C37" s="706"/>
      <c r="D37" s="706"/>
      <c r="E37" s="708">
        <v>0</v>
      </c>
      <c r="F37" s="706"/>
      <c r="G37" s="791">
        <f t="shared" si="1"/>
        <v>0</v>
      </c>
    </row>
    <row r="38" spans="1:9">
      <c r="A38" s="416">
        <v>217</v>
      </c>
      <c r="B38" s="852" t="s">
        <v>389</v>
      </c>
      <c r="C38" s="706"/>
      <c r="D38" s="706"/>
      <c r="E38" s="708">
        <v>0</v>
      </c>
      <c r="F38" s="706"/>
      <c r="G38" s="791">
        <f t="shared" si="1"/>
        <v>0</v>
      </c>
    </row>
    <row r="39" spans="1:9">
      <c r="B39" s="852"/>
      <c r="C39" s="708"/>
      <c r="D39" s="708"/>
      <c r="E39" s="708"/>
      <c r="F39" s="708"/>
      <c r="G39" s="791"/>
    </row>
    <row r="40" spans="1:9" ht="25.5">
      <c r="B40" s="853" t="s">
        <v>664</v>
      </c>
      <c r="C40" s="706"/>
      <c r="D40" s="706"/>
      <c r="E40" s="706"/>
      <c r="F40" s="709">
        <f>+F41+F42</f>
        <v>0</v>
      </c>
      <c r="G40" s="791">
        <f t="shared" si="1"/>
        <v>0</v>
      </c>
    </row>
    <row r="41" spans="1:9">
      <c r="A41" s="416">
        <v>218</v>
      </c>
      <c r="B41" s="852" t="s">
        <v>397</v>
      </c>
      <c r="C41" s="706"/>
      <c r="D41" s="706"/>
      <c r="E41" s="706"/>
      <c r="F41" s="708"/>
      <c r="G41" s="791">
        <f t="shared" si="1"/>
        <v>0</v>
      </c>
    </row>
    <row r="42" spans="1:9">
      <c r="A42" s="416">
        <v>219</v>
      </c>
      <c r="B42" s="852" t="s">
        <v>400</v>
      </c>
      <c r="C42" s="706"/>
      <c r="D42" s="706"/>
      <c r="E42" s="706"/>
      <c r="F42" s="708"/>
      <c r="G42" s="791">
        <f t="shared" si="1"/>
        <v>0</v>
      </c>
    </row>
    <row r="43" spans="1:9">
      <c r="B43" s="852"/>
      <c r="C43" s="708"/>
      <c r="D43" s="708"/>
      <c r="E43" s="708"/>
      <c r="F43" s="708"/>
      <c r="G43" s="791"/>
    </row>
    <row r="44" spans="1:9">
      <c r="B44" s="851" t="s">
        <v>665</v>
      </c>
      <c r="C44" s="709">
        <f>+C26+C28</f>
        <v>16351246</v>
      </c>
      <c r="D44" s="709">
        <f>+D26+D33</f>
        <v>100218792.37</v>
      </c>
      <c r="E44" s="709">
        <f>+E26+E33</f>
        <v>-3572735.8700000048</v>
      </c>
      <c r="F44" s="709">
        <f>+F26+F40</f>
        <v>0</v>
      </c>
      <c r="G44" s="791">
        <f t="shared" si="1"/>
        <v>112997302.5</v>
      </c>
    </row>
    <row r="45" spans="1:9" ht="13.5" thickBot="1">
      <c r="B45" s="427"/>
      <c r="C45" s="1030"/>
      <c r="D45" s="1030"/>
      <c r="E45" s="1030"/>
      <c r="F45" s="1030"/>
      <c r="G45" s="1031"/>
    </row>
    <row r="46" spans="1:9" ht="13.5" thickTop="1"/>
    <row r="48" spans="1:9" s="1" customFormat="1" ht="15">
      <c r="A48" s="413"/>
      <c r="B48" s="1171" t="s">
        <v>405</v>
      </c>
      <c r="C48" s="1171"/>
      <c r="D48" s="1171"/>
      <c r="E48" s="1171"/>
      <c r="F48" s="1171"/>
      <c r="G48" s="1171"/>
      <c r="H48" s="209"/>
      <c r="I48" s="209"/>
    </row>
    <row r="49" spans="1:9" s="1" customFormat="1" ht="15">
      <c r="A49" s="413"/>
      <c r="B49" s="882"/>
      <c r="C49" s="882"/>
      <c r="D49" s="882"/>
      <c r="E49" s="882"/>
      <c r="F49" s="882"/>
      <c r="G49" s="882"/>
      <c r="H49" s="209"/>
      <c r="I49" s="209"/>
    </row>
    <row r="50" spans="1:9" s="1" customFormat="1" ht="15">
      <c r="A50" s="413"/>
      <c r="B50" s="882"/>
      <c r="C50" s="882"/>
      <c r="D50" s="882"/>
      <c r="E50" s="882"/>
      <c r="F50" s="882"/>
      <c r="G50" s="882"/>
      <c r="H50" s="209"/>
      <c r="I50" s="209"/>
    </row>
    <row r="51" spans="1:9" s="1" customFormat="1" ht="15">
      <c r="A51" s="413"/>
      <c r="B51" s="882"/>
      <c r="C51" s="882"/>
      <c r="D51" s="882"/>
      <c r="E51" s="882"/>
      <c r="F51" s="882"/>
      <c r="G51" s="882"/>
      <c r="H51" s="209"/>
      <c r="I51" s="209"/>
    </row>
    <row r="52" spans="1:9" s="1" customFormat="1" ht="15">
      <c r="A52" s="413"/>
      <c r="B52" s="882"/>
      <c r="C52" s="882"/>
      <c r="D52" s="882"/>
      <c r="E52" s="882"/>
      <c r="F52" s="882"/>
      <c r="G52" s="882"/>
      <c r="H52" s="209"/>
      <c r="I52" s="209"/>
    </row>
    <row r="53" spans="1:9" s="1" customFormat="1" ht="15">
      <c r="A53" s="413"/>
      <c r="B53" s="882"/>
      <c r="C53" s="882"/>
      <c r="D53" s="882"/>
      <c r="E53" s="882"/>
      <c r="F53" s="882"/>
      <c r="G53" s="882"/>
      <c r="H53" s="209"/>
      <c r="I53" s="209"/>
    </row>
    <row r="54" spans="1:9" s="1" customFormat="1" ht="15">
      <c r="A54" s="413"/>
      <c r="B54" s="882"/>
      <c r="C54" s="882"/>
      <c r="D54" s="882"/>
      <c r="E54" s="882"/>
      <c r="F54" s="882"/>
      <c r="G54" s="882"/>
      <c r="H54" s="209"/>
      <c r="I54" s="209"/>
    </row>
    <row r="55" spans="1:9" s="1" customFormat="1" ht="15">
      <c r="A55" s="413"/>
      <c r="B55" s="882"/>
      <c r="C55" s="882"/>
      <c r="D55" s="882"/>
      <c r="E55" s="882"/>
      <c r="F55" s="882"/>
      <c r="G55" s="882"/>
      <c r="H55" s="209"/>
      <c r="I55" s="209"/>
    </row>
    <row r="56" spans="1:9" s="1" customFormat="1" ht="15">
      <c r="A56" s="413"/>
      <c r="B56" s="882"/>
      <c r="C56" s="882"/>
      <c r="D56" s="882"/>
      <c r="E56" s="882"/>
      <c r="F56" s="882"/>
      <c r="G56" s="882"/>
      <c r="H56" s="209"/>
      <c r="I56" s="209"/>
    </row>
    <row r="57" spans="1:9" s="1" customFormat="1" ht="15">
      <c r="A57" s="413"/>
      <c r="B57" s="882"/>
      <c r="C57" s="882"/>
      <c r="D57" s="882"/>
      <c r="E57" s="882"/>
      <c r="F57" s="882"/>
      <c r="G57" s="882"/>
      <c r="H57" s="882"/>
      <c r="I57" s="882"/>
    </row>
    <row r="58" spans="1:9" s="1" customFormat="1" ht="15">
      <c r="A58" s="413"/>
      <c r="B58" s="210"/>
      <c r="C58" s="210"/>
      <c r="D58" s="210"/>
      <c r="E58" s="210"/>
      <c r="F58" s="210"/>
      <c r="G58" s="210"/>
      <c r="H58" s="882"/>
      <c r="I58" s="882"/>
    </row>
    <row r="59" spans="1:9" s="1" customFormat="1" ht="15">
      <c r="A59" s="413"/>
      <c r="B59" s="210"/>
      <c r="C59" s="210"/>
      <c r="D59" s="210"/>
      <c r="E59" s="210"/>
      <c r="F59" s="210"/>
      <c r="G59" s="210"/>
      <c r="H59" s="882"/>
      <c r="I59" s="882"/>
    </row>
    <row r="60" spans="1:9" s="1" customFormat="1" ht="15">
      <c r="A60" s="413"/>
      <c r="B60" s="210"/>
      <c r="C60" s="210"/>
      <c r="D60" s="210"/>
      <c r="E60" s="210"/>
      <c r="F60" s="210"/>
      <c r="G60" s="210"/>
      <c r="H60" s="882"/>
      <c r="I60" s="882"/>
    </row>
    <row r="61" spans="1:9" s="1" customFormat="1" ht="15">
      <c r="A61" s="413"/>
      <c r="B61" s="210"/>
      <c r="C61" s="210"/>
      <c r="D61" s="210"/>
      <c r="E61" s="210"/>
      <c r="F61" s="210"/>
      <c r="G61" s="210"/>
      <c r="H61" s="882"/>
      <c r="I61" s="882"/>
    </row>
    <row r="62" spans="1:9" s="1" customFormat="1" ht="15">
      <c r="A62" s="413"/>
      <c r="B62" s="210"/>
      <c r="C62" s="210"/>
      <c r="D62" s="210"/>
      <c r="E62" s="210"/>
      <c r="F62" s="210"/>
      <c r="G62" s="210"/>
      <c r="H62" s="882"/>
      <c r="I62" s="882"/>
    </row>
    <row r="63" spans="1:9" s="1" customFormat="1" ht="9" customHeight="1">
      <c r="A63" s="413"/>
      <c r="B63" s="210"/>
      <c r="C63" s="210"/>
      <c r="D63" s="210"/>
      <c r="E63" s="210"/>
      <c r="F63" s="210"/>
      <c r="G63" s="210"/>
      <c r="H63" s="882"/>
      <c r="I63" s="882"/>
    </row>
  </sheetData>
  <mergeCells count="3">
    <mergeCell ref="B2:G2"/>
    <mergeCell ref="D3:E3"/>
    <mergeCell ref="B48:G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B3" sqref="B3:E3"/>
    </sheetView>
  </sheetViews>
  <sheetFormatPr baseColWidth="10" defaultRowHeight="15"/>
  <cols>
    <col min="1" max="1" width="1.7109375" style="1" customWidth="1"/>
    <col min="2" max="2" width="10.7109375" style="1" customWidth="1"/>
    <col min="3" max="3" width="61.140625" style="1" customWidth="1"/>
    <col min="4" max="5" width="20.7109375" style="1" customWidth="1"/>
    <col min="6" max="16384" width="11.42578125" style="1"/>
  </cols>
  <sheetData>
    <row r="1" spans="1:5" ht="7.5" customHeight="1" thickBot="1">
      <c r="A1" s="77"/>
      <c r="B1" s="77"/>
      <c r="C1" s="77"/>
      <c r="D1" s="77"/>
      <c r="E1" s="77"/>
    </row>
    <row r="2" spans="1:5" ht="22.5" customHeight="1" thickTop="1">
      <c r="A2" s="33"/>
      <c r="B2" s="1173" t="s">
        <v>641</v>
      </c>
      <c r="C2" s="1174"/>
      <c r="D2" s="1174"/>
      <c r="E2" s="1175"/>
    </row>
    <row r="3" spans="1:5" ht="22.5" customHeight="1">
      <c r="A3" s="33"/>
      <c r="B3" s="1176" t="s">
        <v>485</v>
      </c>
      <c r="C3" s="1177"/>
      <c r="D3" s="1177"/>
      <c r="E3" s="1178"/>
    </row>
    <row r="4" spans="1:5" ht="22.5" customHeight="1">
      <c r="A4" s="33"/>
      <c r="B4" s="1179" t="s">
        <v>590</v>
      </c>
      <c r="C4" s="1180"/>
      <c r="D4" s="1180"/>
      <c r="E4" s="1181"/>
    </row>
    <row r="5" spans="1:5">
      <c r="A5" s="33"/>
      <c r="B5" s="1182" t="s">
        <v>1058</v>
      </c>
      <c r="C5" s="1183"/>
      <c r="D5" s="211"/>
      <c r="E5" s="1032" t="s">
        <v>1059</v>
      </c>
    </row>
    <row r="6" spans="1:5" ht="6" customHeight="1" thickBot="1">
      <c r="A6" s="42"/>
      <c r="B6" s="1033"/>
      <c r="C6" s="1034"/>
      <c r="D6" s="1035"/>
      <c r="E6" s="1036"/>
    </row>
    <row r="7" spans="1:5" ht="6" customHeight="1" thickTop="1" thickBot="1">
      <c r="A7" s="42"/>
      <c r="B7" s="49"/>
      <c r="C7" s="1184"/>
      <c r="D7" s="1184"/>
      <c r="E7" s="1184"/>
    </row>
    <row r="8" spans="1:5" ht="23.25" customHeight="1" thickTop="1" thickBot="1">
      <c r="A8" s="42"/>
      <c r="B8" s="212" t="s">
        <v>0</v>
      </c>
      <c r="C8" s="213" t="s">
        <v>486</v>
      </c>
      <c r="D8" s="1037" t="s">
        <v>487</v>
      </c>
      <c r="E8" s="214" t="s">
        <v>488</v>
      </c>
    </row>
    <row r="9" spans="1:5" ht="6" customHeight="1" thickTop="1" thickBot="1"/>
    <row r="10" spans="1:5" ht="15.75" thickTop="1">
      <c r="B10" s="1038"/>
      <c r="C10" s="1039"/>
      <c r="D10" s="1040"/>
      <c r="E10" s="1041"/>
    </row>
    <row r="11" spans="1:5">
      <c r="B11" s="393">
        <v>1000</v>
      </c>
      <c r="C11" s="217" t="s">
        <v>489</v>
      </c>
      <c r="D11" s="218"/>
      <c r="E11" s="219"/>
    </row>
    <row r="12" spans="1:5">
      <c r="B12" s="394">
        <v>1100</v>
      </c>
      <c r="C12" s="220" t="s">
        <v>9</v>
      </c>
      <c r="D12" s="711">
        <f>SUM(D13:D19)</f>
        <v>21019690.850000001</v>
      </c>
      <c r="E12" s="712">
        <f>SUM(E13:E19)</f>
        <v>1620106.74</v>
      </c>
    </row>
    <row r="13" spans="1:5">
      <c r="B13" s="1042">
        <v>1110</v>
      </c>
      <c r="C13" s="1043" t="s">
        <v>13</v>
      </c>
      <c r="D13" s="713">
        <v>8646702.9600000009</v>
      </c>
      <c r="E13" s="714">
        <v>1169189.6599999999</v>
      </c>
    </row>
    <row r="14" spans="1:5">
      <c r="B14" s="1042">
        <v>1120</v>
      </c>
      <c r="C14" s="1043" t="s">
        <v>47</v>
      </c>
      <c r="D14" s="713">
        <v>12372987.890000001</v>
      </c>
      <c r="E14" s="714">
        <v>450917.08</v>
      </c>
    </row>
    <row r="15" spans="1:5">
      <c r="B15" s="1044">
        <v>1130</v>
      </c>
      <c r="C15" s="1043" t="s">
        <v>77</v>
      </c>
      <c r="D15" s="713">
        <v>0</v>
      </c>
      <c r="E15" s="714">
        <v>0</v>
      </c>
    </row>
    <row r="16" spans="1:5">
      <c r="B16" s="1042">
        <v>1140</v>
      </c>
      <c r="C16" s="1043" t="s">
        <v>490</v>
      </c>
      <c r="D16" s="713">
        <v>0</v>
      </c>
      <c r="E16" s="714">
        <v>0</v>
      </c>
    </row>
    <row r="17" spans="2:5">
      <c r="B17" s="1042">
        <v>1150</v>
      </c>
      <c r="C17" s="1043" t="s">
        <v>123</v>
      </c>
      <c r="D17" s="713">
        <v>0</v>
      </c>
      <c r="E17" s="714">
        <v>0</v>
      </c>
    </row>
    <row r="18" spans="2:5">
      <c r="B18" s="1042">
        <v>1160</v>
      </c>
      <c r="C18" s="1043" t="s">
        <v>133</v>
      </c>
      <c r="D18" s="713">
        <v>0</v>
      </c>
      <c r="E18" s="714">
        <v>0</v>
      </c>
    </row>
    <row r="19" spans="2:5">
      <c r="B19" s="1042">
        <v>1190</v>
      </c>
      <c r="C19" s="1045" t="s">
        <v>145</v>
      </c>
      <c r="D19" s="713">
        <v>0</v>
      </c>
      <c r="E19" s="714">
        <v>0</v>
      </c>
    </row>
    <row r="20" spans="2:5">
      <c r="B20" s="221"/>
      <c r="C20" s="1046"/>
      <c r="D20" s="222"/>
      <c r="E20" s="223"/>
    </row>
    <row r="21" spans="2:5">
      <c r="B21" s="394">
        <v>1200</v>
      </c>
      <c r="C21" s="220" t="s">
        <v>168</v>
      </c>
      <c r="D21" s="711">
        <f>SUM(D22:D30)</f>
        <v>0</v>
      </c>
      <c r="E21" s="712">
        <f>SUM(E22:E30)</f>
        <v>20618201.43</v>
      </c>
    </row>
    <row r="22" spans="2:5">
      <c r="B22" s="1042">
        <v>1210</v>
      </c>
      <c r="C22" s="1043" t="s">
        <v>170</v>
      </c>
      <c r="D22" s="713">
        <v>0</v>
      </c>
      <c r="E22" s="714">
        <v>0</v>
      </c>
    </row>
    <row r="23" spans="2:5">
      <c r="B23" s="1042">
        <v>1220</v>
      </c>
      <c r="C23" s="1043" t="s">
        <v>187</v>
      </c>
      <c r="D23" s="713">
        <v>0</v>
      </c>
      <c r="E23" s="714">
        <v>0</v>
      </c>
    </row>
    <row r="24" spans="2:5">
      <c r="B24" s="1042">
        <v>1230</v>
      </c>
      <c r="C24" s="1043" t="s">
        <v>209</v>
      </c>
      <c r="D24" s="713">
        <v>0</v>
      </c>
      <c r="E24" s="714">
        <v>20191757.52</v>
      </c>
    </row>
    <row r="25" spans="2:5">
      <c r="B25" s="1042">
        <v>1240</v>
      </c>
      <c r="C25" s="1043" t="s">
        <v>241</v>
      </c>
      <c r="D25" s="713">
        <v>0</v>
      </c>
      <c r="E25" s="714">
        <v>25170.84</v>
      </c>
    </row>
    <row r="26" spans="2:5">
      <c r="B26" s="1042">
        <v>1250</v>
      </c>
      <c r="C26" s="1043" t="s">
        <v>279</v>
      </c>
      <c r="D26" s="713">
        <v>0</v>
      </c>
      <c r="E26" s="714">
        <v>0</v>
      </c>
    </row>
    <row r="27" spans="2:5">
      <c r="B27" s="1042">
        <v>1260</v>
      </c>
      <c r="C27" s="1043" t="s">
        <v>302</v>
      </c>
      <c r="D27" s="713">
        <v>0</v>
      </c>
      <c r="E27" s="714">
        <v>401273.07</v>
      </c>
    </row>
    <row r="28" spans="2:5">
      <c r="B28" s="1042">
        <v>1270</v>
      </c>
      <c r="C28" s="1043" t="s">
        <v>322</v>
      </c>
      <c r="D28" s="713">
        <v>0</v>
      </c>
      <c r="E28" s="714">
        <v>0</v>
      </c>
    </row>
    <row r="29" spans="2:5">
      <c r="B29" s="1042">
        <v>1280</v>
      </c>
      <c r="C29" s="1047" t="s">
        <v>346</v>
      </c>
      <c r="D29" s="713">
        <v>0</v>
      </c>
      <c r="E29" s="714">
        <v>0</v>
      </c>
    </row>
    <row r="30" spans="2:5">
      <c r="B30" s="1042">
        <v>1290</v>
      </c>
      <c r="C30" s="1047" t="s">
        <v>368</v>
      </c>
      <c r="D30" s="713">
        <v>0</v>
      </c>
      <c r="E30" s="714">
        <v>0</v>
      </c>
    </row>
    <row r="31" spans="2:5">
      <c r="B31" s="221"/>
      <c r="C31" s="1047"/>
      <c r="D31" s="222"/>
      <c r="E31" s="223"/>
    </row>
    <row r="32" spans="2:5">
      <c r="B32" s="393">
        <v>2000</v>
      </c>
      <c r="C32" s="217" t="s">
        <v>491</v>
      </c>
      <c r="D32" s="224"/>
      <c r="E32" s="225"/>
    </row>
    <row r="33" spans="2:5">
      <c r="B33" s="394">
        <v>2100</v>
      </c>
      <c r="C33" s="220" t="s">
        <v>11</v>
      </c>
      <c r="D33" s="711">
        <f>SUM(D34:D41)</f>
        <v>6706531.8499999996</v>
      </c>
      <c r="E33" s="712">
        <f>SUM(E34:E41)</f>
        <v>0</v>
      </c>
    </row>
    <row r="34" spans="2:5">
      <c r="B34" s="1042">
        <v>2110</v>
      </c>
      <c r="C34" s="1043" t="s">
        <v>15</v>
      </c>
      <c r="D34" s="713">
        <v>6706531.8499999996</v>
      </c>
      <c r="E34" s="714">
        <v>0</v>
      </c>
    </row>
    <row r="35" spans="2:5">
      <c r="B35" s="1042">
        <v>2120</v>
      </c>
      <c r="C35" s="1043" t="s">
        <v>55</v>
      </c>
      <c r="D35" s="713">
        <v>0</v>
      </c>
      <c r="E35" s="714">
        <v>0</v>
      </c>
    </row>
    <row r="36" spans="2:5">
      <c r="B36" s="1042">
        <v>2130</v>
      </c>
      <c r="C36" s="1043" t="s">
        <v>73</v>
      </c>
      <c r="D36" s="713">
        <v>0</v>
      </c>
      <c r="E36" s="714">
        <v>0</v>
      </c>
    </row>
    <row r="37" spans="2:5">
      <c r="B37" s="1042">
        <v>2140</v>
      </c>
      <c r="C37" s="1043" t="s">
        <v>492</v>
      </c>
      <c r="D37" s="713">
        <v>0</v>
      </c>
      <c r="E37" s="714">
        <v>0</v>
      </c>
    </row>
    <row r="38" spans="2:5">
      <c r="B38" s="1042">
        <v>2150</v>
      </c>
      <c r="C38" s="1043" t="s">
        <v>101</v>
      </c>
      <c r="D38" s="713">
        <v>0</v>
      </c>
      <c r="E38" s="714">
        <v>0</v>
      </c>
    </row>
    <row r="39" spans="2:5">
      <c r="B39" s="1044">
        <v>2160</v>
      </c>
      <c r="C39" s="1043" t="s">
        <v>493</v>
      </c>
      <c r="D39" s="713">
        <v>0</v>
      </c>
      <c r="E39" s="714">
        <v>0</v>
      </c>
    </row>
    <row r="40" spans="2:5">
      <c r="B40" s="1044">
        <v>2170</v>
      </c>
      <c r="C40" s="1043" t="s">
        <v>143</v>
      </c>
      <c r="D40" s="713">
        <v>0</v>
      </c>
      <c r="E40" s="714">
        <v>0</v>
      </c>
    </row>
    <row r="41" spans="2:5">
      <c r="B41" s="1044">
        <v>2190</v>
      </c>
      <c r="C41" s="1043" t="s">
        <v>159</v>
      </c>
      <c r="D41" s="713">
        <v>0</v>
      </c>
      <c r="E41" s="714">
        <v>0</v>
      </c>
    </row>
    <row r="42" spans="2:5">
      <c r="B42" s="216"/>
      <c r="C42" s="1048"/>
      <c r="D42" s="222"/>
      <c r="E42" s="223"/>
    </row>
    <row r="43" spans="2:5">
      <c r="B43" s="394">
        <v>2200</v>
      </c>
      <c r="C43" s="220" t="s">
        <v>179</v>
      </c>
      <c r="D43" s="711">
        <f>SUM(D44:D49)</f>
        <v>0</v>
      </c>
      <c r="E43" s="712">
        <f>SUM(E44:E49)</f>
        <v>0</v>
      </c>
    </row>
    <row r="44" spans="2:5">
      <c r="B44" s="1042">
        <v>2210</v>
      </c>
      <c r="C44" s="1043" t="s">
        <v>183</v>
      </c>
      <c r="D44" s="713">
        <v>0</v>
      </c>
      <c r="E44" s="714">
        <v>0</v>
      </c>
    </row>
    <row r="45" spans="2:5">
      <c r="B45" s="1042">
        <v>2220</v>
      </c>
      <c r="C45" s="1043" t="s">
        <v>195</v>
      </c>
      <c r="D45" s="713">
        <v>0</v>
      </c>
      <c r="E45" s="714">
        <v>0</v>
      </c>
    </row>
    <row r="46" spans="2:5">
      <c r="B46" s="1042">
        <v>2230</v>
      </c>
      <c r="C46" s="1043" t="s">
        <v>211</v>
      </c>
      <c r="D46" s="713">
        <v>0</v>
      </c>
      <c r="E46" s="714">
        <v>0</v>
      </c>
    </row>
    <row r="47" spans="2:5">
      <c r="B47" s="1042">
        <v>2240</v>
      </c>
      <c r="C47" s="1043" t="s">
        <v>237</v>
      </c>
      <c r="D47" s="713">
        <v>0</v>
      </c>
      <c r="E47" s="714">
        <v>0</v>
      </c>
    </row>
    <row r="48" spans="2:5">
      <c r="B48" s="1042">
        <v>2250</v>
      </c>
      <c r="C48" s="1043" t="s">
        <v>494</v>
      </c>
      <c r="D48" s="713">
        <v>0</v>
      </c>
      <c r="E48" s="714">
        <v>0</v>
      </c>
    </row>
    <row r="49" spans="2:5">
      <c r="B49" s="1042">
        <v>2260</v>
      </c>
      <c r="C49" s="1043" t="s">
        <v>281</v>
      </c>
      <c r="D49" s="713">
        <v>0</v>
      </c>
      <c r="E49" s="714">
        <v>0</v>
      </c>
    </row>
    <row r="50" spans="2:5">
      <c r="B50" s="226"/>
      <c r="C50" s="1048"/>
      <c r="D50" s="222"/>
      <c r="E50" s="223"/>
    </row>
    <row r="51" spans="2:5">
      <c r="B51" s="393">
        <v>3000</v>
      </c>
      <c r="C51" s="217" t="s">
        <v>495</v>
      </c>
      <c r="D51" s="224"/>
      <c r="E51" s="225"/>
    </row>
    <row r="52" spans="2:5">
      <c r="B52" s="394">
        <v>3100</v>
      </c>
      <c r="C52" s="227" t="s">
        <v>496</v>
      </c>
      <c r="D52" s="711">
        <f>SUM(D53:D55)</f>
        <v>0</v>
      </c>
      <c r="E52" s="712">
        <f>SUM(E53:E55)</f>
        <v>0</v>
      </c>
    </row>
    <row r="53" spans="2:5">
      <c r="B53" s="1049">
        <v>3110</v>
      </c>
      <c r="C53" s="1043" t="s">
        <v>317</v>
      </c>
      <c r="D53" s="713">
        <v>0</v>
      </c>
      <c r="E53" s="714">
        <v>0</v>
      </c>
    </row>
    <row r="54" spans="2:5">
      <c r="B54" s="1049">
        <v>3120</v>
      </c>
      <c r="C54" s="1043" t="s">
        <v>324</v>
      </c>
      <c r="D54" s="713">
        <v>0</v>
      </c>
      <c r="E54" s="714">
        <v>0</v>
      </c>
    </row>
    <row r="55" spans="2:5">
      <c r="B55" s="1049">
        <v>3130</v>
      </c>
      <c r="C55" s="1043" t="s">
        <v>497</v>
      </c>
      <c r="D55" s="713">
        <v>0</v>
      </c>
      <c r="E55" s="714">
        <v>0</v>
      </c>
    </row>
    <row r="56" spans="2:5">
      <c r="B56" s="221"/>
      <c r="C56" s="228"/>
      <c r="D56" s="222"/>
      <c r="E56" s="223"/>
    </row>
    <row r="57" spans="2:5">
      <c r="B57" s="394">
        <v>3200</v>
      </c>
      <c r="C57" s="227" t="s">
        <v>498</v>
      </c>
      <c r="D57" s="711">
        <f>SUM(D58:D62)</f>
        <v>19302.79</v>
      </c>
      <c r="E57" s="712">
        <f>SUM(E58:E62)</f>
        <v>6309763.46</v>
      </c>
    </row>
    <row r="58" spans="2:5">
      <c r="B58" s="1049">
        <v>3210</v>
      </c>
      <c r="C58" s="1043" t="s">
        <v>344</v>
      </c>
      <c r="D58" s="713">
        <v>0</v>
      </c>
      <c r="E58" s="714">
        <v>6309763.46</v>
      </c>
    </row>
    <row r="59" spans="2:5">
      <c r="B59" s="1049">
        <v>3220</v>
      </c>
      <c r="C59" s="1043" t="s">
        <v>351</v>
      </c>
      <c r="D59" s="713">
        <v>19302.79</v>
      </c>
      <c r="E59" s="714">
        <v>0</v>
      </c>
    </row>
    <row r="60" spans="2:5">
      <c r="B60" s="1049">
        <v>3230</v>
      </c>
      <c r="C60" s="1043" t="s">
        <v>480</v>
      </c>
      <c r="D60" s="713">
        <v>0</v>
      </c>
      <c r="E60" s="714">
        <v>0</v>
      </c>
    </row>
    <row r="61" spans="2:5">
      <c r="B61" s="1049">
        <v>3240</v>
      </c>
      <c r="C61" s="1043" t="s">
        <v>499</v>
      </c>
      <c r="D61" s="713">
        <v>0</v>
      </c>
      <c r="E61" s="714">
        <v>0</v>
      </c>
    </row>
    <row r="62" spans="2:5">
      <c r="B62" s="1049">
        <v>3250</v>
      </c>
      <c r="C62" s="1043" t="s">
        <v>389</v>
      </c>
      <c r="D62" s="713">
        <v>0</v>
      </c>
      <c r="E62" s="714">
        <v>0</v>
      </c>
    </row>
    <row r="63" spans="2:5">
      <c r="B63" s="1050"/>
      <c r="C63" s="1043"/>
      <c r="D63" s="229"/>
      <c r="E63" s="230"/>
    </row>
    <row r="64" spans="2:5">
      <c r="B64" s="1051">
        <v>3300</v>
      </c>
      <c r="C64" s="1052" t="s">
        <v>500</v>
      </c>
      <c r="D64" s="715">
        <f>SUM(D65:D66)</f>
        <v>0</v>
      </c>
      <c r="E64" s="716">
        <f>SUM(E65:E66)</f>
        <v>0</v>
      </c>
    </row>
    <row r="65" spans="2:5">
      <c r="B65" s="1049">
        <v>3310</v>
      </c>
      <c r="C65" s="1043" t="s">
        <v>397</v>
      </c>
      <c r="D65" s="713">
        <v>0</v>
      </c>
      <c r="E65" s="714">
        <v>0</v>
      </c>
    </row>
    <row r="66" spans="2:5">
      <c r="B66" s="1049">
        <v>3320</v>
      </c>
      <c r="C66" s="1043" t="s">
        <v>400</v>
      </c>
      <c r="D66" s="713">
        <v>0</v>
      </c>
      <c r="E66" s="714">
        <v>0</v>
      </c>
    </row>
    <row r="67" spans="2:5" ht="15.75" thickBot="1">
      <c r="B67" s="1053"/>
      <c r="C67" s="231"/>
      <c r="D67" s="232"/>
      <c r="E67" s="233"/>
    </row>
    <row r="68" spans="2:5" ht="16.5" thickTop="1" thickBot="1">
      <c r="B68" s="1054"/>
      <c r="C68" s="1055" t="s">
        <v>501</v>
      </c>
      <c r="D68" s="717">
        <f>D12+D21+D33+D43+D52+D57+D64</f>
        <v>27745525.490000002</v>
      </c>
      <c r="E68" s="718">
        <f>E12+E21+E33+E43+E52+E57+E64</f>
        <v>28548071.629999999</v>
      </c>
    </row>
    <row r="69" spans="2:5" ht="15.75" thickTop="1"/>
    <row r="70" spans="2:5">
      <c r="B70" s="1172" t="s">
        <v>405</v>
      </c>
      <c r="C70" s="1172"/>
      <c r="D70" s="1172"/>
      <c r="E70" s="1172"/>
    </row>
    <row r="71" spans="2:5">
      <c r="B71" s="234"/>
      <c r="C71" s="235"/>
      <c r="D71" s="236"/>
      <c r="E71" s="236"/>
    </row>
    <row r="72" spans="2:5">
      <c r="B72" s="237"/>
      <c r="C72" s="238"/>
      <c r="D72" s="239"/>
      <c r="E72" s="239"/>
    </row>
    <row r="73" spans="2:5">
      <c r="B73" s="237"/>
      <c r="C73" s="238"/>
      <c r="D73" s="239"/>
      <c r="E73" s="239"/>
    </row>
    <row r="74" spans="2:5">
      <c r="B74" s="237"/>
      <c r="C74" s="238"/>
      <c r="D74" s="239"/>
      <c r="E74" s="239"/>
    </row>
    <row r="75" spans="2:5">
      <c r="B75" s="237"/>
      <c r="C75" s="238"/>
      <c r="D75" s="239"/>
      <c r="E75" s="239"/>
    </row>
  </sheetData>
  <mergeCells count="6">
    <mergeCell ref="B70:E70"/>
    <mergeCell ref="B2:E2"/>
    <mergeCell ref="B3:E3"/>
    <mergeCell ref="B4:E4"/>
    <mergeCell ref="B5:C5"/>
    <mergeCell ref="C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activeCell="B15" sqref="B15"/>
    </sheetView>
  </sheetViews>
  <sheetFormatPr baseColWidth="10" defaultRowHeight="15"/>
  <cols>
    <col min="1" max="1" width="1.7109375" style="397" customWidth="1"/>
    <col min="2" max="2" width="94.140625" customWidth="1"/>
    <col min="3" max="4" width="22.7109375" customWidth="1"/>
  </cols>
  <sheetData>
    <row r="1" spans="1:4" ht="4.5" customHeight="1" thickBot="1"/>
    <row r="2" spans="1:4" ht="54.75" customHeight="1" thickTop="1">
      <c r="A2" s="398"/>
      <c r="B2" s="1185" t="s">
        <v>984</v>
      </c>
      <c r="C2" s="1186"/>
      <c r="D2" s="1187"/>
    </row>
    <row r="3" spans="1:4" ht="24.75" customHeight="1">
      <c r="A3" s="398"/>
      <c r="B3" s="240"/>
      <c r="C3" s="241"/>
      <c r="D3" s="242"/>
    </row>
    <row r="4" spans="1:4">
      <c r="A4" s="398"/>
      <c r="B4" s="243" t="s">
        <v>1060</v>
      </c>
      <c r="C4" s="244"/>
      <c r="D4" s="245" t="s">
        <v>1061</v>
      </c>
    </row>
    <row r="5" spans="1:4" ht="15.75" thickBot="1">
      <c r="A5" s="398"/>
      <c r="B5" s="1056"/>
      <c r="C5" s="1057"/>
      <c r="D5" s="1058"/>
    </row>
    <row r="6" spans="1:4" ht="6" customHeight="1" thickTop="1" thickBot="1">
      <c r="A6" s="398"/>
      <c r="B6" s="246"/>
      <c r="C6" s="246"/>
      <c r="D6" s="246"/>
    </row>
    <row r="7" spans="1:4" ht="22.5" customHeight="1" thickTop="1" thickBot="1">
      <c r="A7" s="399"/>
      <c r="B7" s="247" t="s">
        <v>502</v>
      </c>
      <c r="C7" s="248" t="s">
        <v>642</v>
      </c>
      <c r="D7" s="249" t="s">
        <v>643</v>
      </c>
    </row>
    <row r="8" spans="1:4" ht="6" customHeight="1" thickTop="1" thickBot="1"/>
    <row r="9" spans="1:4" ht="15.75" thickTop="1">
      <c r="B9" s="1059"/>
      <c r="C9" s="389"/>
      <c r="D9" s="390"/>
    </row>
    <row r="10" spans="1:4">
      <c r="B10" s="844" t="s">
        <v>503</v>
      </c>
      <c r="C10" s="395"/>
      <c r="D10" s="396"/>
    </row>
    <row r="11" spans="1:4" ht="6" customHeight="1">
      <c r="B11" s="844"/>
      <c r="C11" s="395"/>
      <c r="D11" s="396"/>
    </row>
    <row r="12" spans="1:4">
      <c r="B12" s="1060" t="s">
        <v>504</v>
      </c>
      <c r="C12" s="719">
        <f>SUM(C13:C23)</f>
        <v>-7867029.2300000004</v>
      </c>
      <c r="D12" s="720">
        <f>SUM(D13:D23)</f>
        <v>58409404.839999996</v>
      </c>
    </row>
    <row r="13" spans="1:4">
      <c r="A13" s="397">
        <v>10</v>
      </c>
      <c r="B13" s="845" t="s">
        <v>422</v>
      </c>
      <c r="C13" s="721">
        <v>367058.47</v>
      </c>
      <c r="D13" s="722">
        <v>847677.09</v>
      </c>
    </row>
    <row r="14" spans="1:4">
      <c r="A14" s="397">
        <v>11</v>
      </c>
      <c r="B14" s="845" t="s">
        <v>423</v>
      </c>
      <c r="C14" s="721">
        <v>0</v>
      </c>
      <c r="D14" s="722">
        <v>0</v>
      </c>
    </row>
    <row r="15" spans="1:4">
      <c r="A15" s="397">
        <v>12</v>
      </c>
      <c r="B15" s="845" t="s">
        <v>505</v>
      </c>
      <c r="C15" s="721">
        <v>16964</v>
      </c>
      <c r="D15" s="722">
        <v>15234</v>
      </c>
    </row>
    <row r="16" spans="1:4">
      <c r="A16" s="397">
        <v>13</v>
      </c>
      <c r="B16" s="845" t="s">
        <v>425</v>
      </c>
      <c r="C16" s="721">
        <v>744233.4</v>
      </c>
      <c r="D16" s="722">
        <v>638051.17000000004</v>
      </c>
    </row>
    <row r="17" spans="1:4">
      <c r="A17" s="397">
        <v>14</v>
      </c>
      <c r="B17" s="845" t="s">
        <v>506</v>
      </c>
      <c r="C17" s="721">
        <v>3421</v>
      </c>
      <c r="D17" s="722">
        <v>1032.77</v>
      </c>
    </row>
    <row r="18" spans="1:4">
      <c r="A18" s="397">
        <v>15</v>
      </c>
      <c r="B18" s="845" t="s">
        <v>427</v>
      </c>
      <c r="C18" s="721">
        <v>247624.4</v>
      </c>
      <c r="D18" s="722">
        <v>6722.48</v>
      </c>
    </row>
    <row r="19" spans="1:4">
      <c r="A19" s="397">
        <v>16</v>
      </c>
      <c r="B19" s="845" t="s">
        <v>507</v>
      </c>
      <c r="C19" s="721">
        <v>0</v>
      </c>
      <c r="D19" s="722">
        <v>0</v>
      </c>
    </row>
    <row r="20" spans="1:4" ht="30" customHeight="1">
      <c r="A20" s="397">
        <v>17</v>
      </c>
      <c r="B20" s="1061" t="s">
        <v>657</v>
      </c>
      <c r="C20" s="721">
        <v>0</v>
      </c>
      <c r="D20" s="722">
        <v>0</v>
      </c>
    </row>
    <row r="21" spans="1:4">
      <c r="A21" s="397">
        <v>18</v>
      </c>
      <c r="B21" s="845" t="s">
        <v>431</v>
      </c>
      <c r="C21" s="721">
        <v>20413426.149999999</v>
      </c>
      <c r="D21" s="722">
        <v>12295641.140000001</v>
      </c>
    </row>
    <row r="22" spans="1:4">
      <c r="A22" s="397">
        <v>19</v>
      </c>
      <c r="B22" s="1061" t="s">
        <v>432</v>
      </c>
      <c r="C22" s="721"/>
      <c r="D22" s="722">
        <v>0</v>
      </c>
    </row>
    <row r="23" spans="1:4">
      <c r="A23" s="397">
        <v>20</v>
      </c>
      <c r="B23" s="845" t="s">
        <v>508</v>
      </c>
      <c r="C23" s="721">
        <f>409808.25-30069564.9</f>
        <v>-29659756.649999999</v>
      </c>
      <c r="D23" s="722">
        <f>10587491.24+29262067.81+3768027+987460.14</f>
        <v>44605046.189999998</v>
      </c>
    </row>
    <row r="24" spans="1:4" ht="6" customHeight="1">
      <c r="B24" s="1062"/>
      <c r="C24" s="250"/>
      <c r="D24" s="723"/>
    </row>
    <row r="25" spans="1:4">
      <c r="B25" s="1060" t="s">
        <v>509</v>
      </c>
      <c r="C25" s="719">
        <f>SUM(C26:C41)</f>
        <v>-8459807.0100000054</v>
      </c>
      <c r="D25" s="720">
        <f>SUM(D26:D41)</f>
        <v>28271635.049999997</v>
      </c>
    </row>
    <row r="26" spans="1:4">
      <c r="A26" s="397">
        <v>21</v>
      </c>
      <c r="B26" s="845" t="s">
        <v>442</v>
      </c>
      <c r="C26" s="721">
        <v>15192745.73</v>
      </c>
      <c r="D26" s="722">
        <v>18214171.699999999</v>
      </c>
    </row>
    <row r="27" spans="1:4">
      <c r="A27" s="397">
        <v>22</v>
      </c>
      <c r="B27" s="845" t="s">
        <v>443</v>
      </c>
      <c r="C27" s="721">
        <v>417694.28</v>
      </c>
      <c r="D27" s="722">
        <v>668832.21</v>
      </c>
    </row>
    <row r="28" spans="1:4">
      <c r="A28" s="397">
        <v>23</v>
      </c>
      <c r="B28" s="845" t="s">
        <v>444</v>
      </c>
      <c r="C28" s="721">
        <v>2795888.75</v>
      </c>
      <c r="D28" s="722">
        <v>3153898.04</v>
      </c>
    </row>
    <row r="29" spans="1:4">
      <c r="A29" s="397">
        <v>24</v>
      </c>
      <c r="B29" s="1061" t="s">
        <v>445</v>
      </c>
      <c r="C29" s="721">
        <v>4788141.6399999997</v>
      </c>
      <c r="D29" s="722">
        <v>6234733.0999999996</v>
      </c>
    </row>
    <row r="30" spans="1:4">
      <c r="A30" s="397">
        <v>25</v>
      </c>
      <c r="B30" s="845" t="s">
        <v>533</v>
      </c>
      <c r="C30" s="721">
        <v>0</v>
      </c>
      <c r="D30" s="722">
        <v>0</v>
      </c>
    </row>
    <row r="31" spans="1:4">
      <c r="A31" s="397">
        <v>26</v>
      </c>
      <c r="B31" s="845" t="s">
        <v>447</v>
      </c>
      <c r="C31" s="721">
        <v>0</v>
      </c>
      <c r="D31" s="722">
        <v>0</v>
      </c>
    </row>
    <row r="32" spans="1:4">
      <c r="A32" s="397">
        <v>27</v>
      </c>
      <c r="B32" s="845" t="s">
        <v>448</v>
      </c>
      <c r="C32" s="721">
        <v>0</v>
      </c>
      <c r="D32" s="722">
        <v>0</v>
      </c>
    </row>
    <row r="33" spans="1:4">
      <c r="A33" s="397">
        <v>28</v>
      </c>
      <c r="B33" s="845" t="s">
        <v>449</v>
      </c>
      <c r="C33" s="721">
        <v>0</v>
      </c>
      <c r="D33" s="722">
        <v>0</v>
      </c>
    </row>
    <row r="34" spans="1:4">
      <c r="A34" s="397">
        <v>29</v>
      </c>
      <c r="B34" s="1061" t="s">
        <v>450</v>
      </c>
      <c r="C34" s="721">
        <v>0</v>
      </c>
      <c r="D34" s="722">
        <v>0</v>
      </c>
    </row>
    <row r="35" spans="1:4">
      <c r="A35" s="397">
        <v>30</v>
      </c>
      <c r="B35" s="845" t="s">
        <v>451</v>
      </c>
      <c r="C35" s="721">
        <v>0</v>
      </c>
      <c r="D35" s="722">
        <v>0</v>
      </c>
    </row>
    <row r="36" spans="1:4">
      <c r="A36" s="397">
        <v>31</v>
      </c>
      <c r="B36" s="845" t="s">
        <v>452</v>
      </c>
      <c r="C36" s="721">
        <v>0</v>
      </c>
      <c r="D36" s="722">
        <v>0</v>
      </c>
    </row>
    <row r="37" spans="1:4">
      <c r="A37" s="397">
        <v>32</v>
      </c>
      <c r="B37" s="845" t="s">
        <v>453</v>
      </c>
      <c r="C37" s="721">
        <v>0</v>
      </c>
      <c r="D37" s="722">
        <v>0</v>
      </c>
    </row>
    <row r="38" spans="1:4">
      <c r="A38" s="397">
        <v>33</v>
      </c>
      <c r="B38" s="845" t="s">
        <v>454</v>
      </c>
      <c r="C38" s="721">
        <v>0</v>
      </c>
      <c r="D38" s="722">
        <v>0</v>
      </c>
    </row>
    <row r="39" spans="1:4">
      <c r="A39" s="397">
        <v>34</v>
      </c>
      <c r="B39" s="845" t="s">
        <v>317</v>
      </c>
      <c r="C39" s="721">
        <v>0</v>
      </c>
      <c r="D39" s="722">
        <v>0</v>
      </c>
    </row>
    <row r="40" spans="1:4">
      <c r="A40" s="397">
        <v>35</v>
      </c>
      <c r="B40" s="845" t="s">
        <v>455</v>
      </c>
      <c r="C40" s="721">
        <v>0</v>
      </c>
      <c r="D40" s="722">
        <v>0</v>
      </c>
    </row>
    <row r="41" spans="1:4">
      <c r="A41" s="397">
        <v>36</v>
      </c>
      <c r="B41" s="845" t="s">
        <v>510</v>
      </c>
      <c r="C41" s="721">
        <f>-18865391.03-12788886.38</f>
        <v>-31654277.410000004</v>
      </c>
      <c r="D41" s="722">
        <v>0</v>
      </c>
    </row>
    <row r="42" spans="1:4" ht="6.75" customHeight="1">
      <c r="B42" s="1062"/>
      <c r="C42" s="250"/>
      <c r="D42" s="723"/>
    </row>
    <row r="43" spans="1:4">
      <c r="B43" s="1063" t="s">
        <v>511</v>
      </c>
      <c r="C43" s="719">
        <f>C12-C25</f>
        <v>592777.78000000492</v>
      </c>
      <c r="D43" s="720">
        <f>D12-D25</f>
        <v>30137769.789999999</v>
      </c>
    </row>
    <row r="44" spans="1:4" ht="21" customHeight="1">
      <c r="B44" s="1062"/>
      <c r="C44" s="250"/>
      <c r="D44" s="723"/>
    </row>
    <row r="45" spans="1:4">
      <c r="B45" s="844" t="s">
        <v>512</v>
      </c>
      <c r="C45" s="250"/>
      <c r="D45" s="723"/>
    </row>
    <row r="46" spans="1:4" ht="6" customHeight="1">
      <c r="B46" s="1062"/>
      <c r="C46" s="250"/>
      <c r="D46" s="723"/>
    </row>
    <row r="47" spans="1:4">
      <c r="B47" s="1064" t="s">
        <v>513</v>
      </c>
      <c r="C47" s="719">
        <f>SUM(C48:C50)</f>
        <v>20520808.550000001</v>
      </c>
      <c r="D47" s="720">
        <f>SUM(D48:D50)</f>
        <v>0</v>
      </c>
    </row>
    <row r="48" spans="1:4">
      <c r="A48" s="397">
        <v>37</v>
      </c>
      <c r="B48" s="1061" t="s">
        <v>209</v>
      </c>
      <c r="C48" s="721">
        <v>0</v>
      </c>
      <c r="D48" s="722"/>
    </row>
    <row r="49" spans="1:4">
      <c r="A49" s="397">
        <v>38</v>
      </c>
      <c r="B49" s="845" t="s">
        <v>241</v>
      </c>
      <c r="C49" s="721">
        <v>0</v>
      </c>
      <c r="D49" s="722"/>
    </row>
    <row r="50" spans="1:4">
      <c r="A50" s="397">
        <v>39</v>
      </c>
      <c r="B50" s="845" t="s">
        <v>514</v>
      </c>
      <c r="C50" s="721">
        <v>20520808.550000001</v>
      </c>
      <c r="D50" s="722"/>
    </row>
    <row r="51" spans="1:4" ht="6" customHeight="1">
      <c r="B51" s="1062"/>
      <c r="C51" s="250"/>
      <c r="D51" s="723"/>
    </row>
    <row r="52" spans="1:4">
      <c r="B52" s="1064" t="s">
        <v>515</v>
      </c>
      <c r="C52" s="719">
        <f>SUM(C53:C55)</f>
        <v>28591099.629999999</v>
      </c>
      <c r="D52" s="720">
        <f>SUM(D53:D55)</f>
        <v>12126358.300000001</v>
      </c>
    </row>
    <row r="53" spans="1:4">
      <c r="A53" s="397">
        <v>40</v>
      </c>
      <c r="B53" s="1061" t="s">
        <v>209</v>
      </c>
      <c r="C53" s="721">
        <v>20471134.41</v>
      </c>
      <c r="D53" s="722">
        <v>12126358.300000001</v>
      </c>
    </row>
    <row r="54" spans="1:4">
      <c r="A54" s="397">
        <v>41</v>
      </c>
      <c r="B54" s="845" t="s">
        <v>241</v>
      </c>
      <c r="C54" s="721">
        <v>0</v>
      </c>
      <c r="D54" s="722"/>
    </row>
    <row r="55" spans="1:4">
      <c r="A55" s="397">
        <v>42</v>
      </c>
      <c r="B55" s="845" t="s">
        <v>516</v>
      </c>
      <c r="C55" s="721">
        <v>8119965.2199999997</v>
      </c>
      <c r="D55" s="722"/>
    </row>
    <row r="56" spans="1:4" ht="6" customHeight="1">
      <c r="B56" s="1062"/>
      <c r="C56" s="250"/>
      <c r="D56" s="723"/>
    </row>
    <row r="57" spans="1:4">
      <c r="B57" s="1063" t="s">
        <v>517</v>
      </c>
      <c r="C57" s="719">
        <f>C47-C52</f>
        <v>-8070291.0799999982</v>
      </c>
      <c r="D57" s="720">
        <f>D47-D52</f>
        <v>-12126358.300000001</v>
      </c>
    </row>
    <row r="58" spans="1:4" ht="22.5" customHeight="1">
      <c r="B58" s="1062"/>
      <c r="C58" s="250"/>
      <c r="D58" s="723"/>
    </row>
    <row r="59" spans="1:4">
      <c r="B59" s="1065" t="s">
        <v>518</v>
      </c>
      <c r="C59" s="250"/>
      <c r="D59" s="723"/>
    </row>
    <row r="60" spans="1:4" ht="6" customHeight="1">
      <c r="B60" s="1062"/>
      <c r="C60" s="250"/>
      <c r="D60" s="723"/>
    </row>
    <row r="61" spans="1:4">
      <c r="B61" s="1064" t="s">
        <v>513</v>
      </c>
      <c r="C61" s="719">
        <f>C62+C65</f>
        <v>0</v>
      </c>
      <c r="D61" s="720">
        <f>D62+D65</f>
        <v>0</v>
      </c>
    </row>
    <row r="62" spans="1:4">
      <c r="B62" s="845" t="s">
        <v>519</v>
      </c>
      <c r="C62" s="719">
        <f>SUM(C63:C64)</f>
        <v>0</v>
      </c>
      <c r="D62" s="720">
        <f>SUM(D63:D64)</f>
        <v>0</v>
      </c>
    </row>
    <row r="63" spans="1:4">
      <c r="A63" s="397">
        <v>43</v>
      </c>
      <c r="B63" s="845" t="s">
        <v>520</v>
      </c>
      <c r="C63" s="721">
        <v>0</v>
      </c>
      <c r="D63" s="722"/>
    </row>
    <row r="64" spans="1:4">
      <c r="A64" s="397">
        <v>44</v>
      </c>
      <c r="B64" s="845" t="s">
        <v>521</v>
      </c>
      <c r="C64" s="721">
        <v>0</v>
      </c>
      <c r="D64" s="722"/>
    </row>
    <row r="65" spans="1:4">
      <c r="A65" s="397">
        <v>45</v>
      </c>
      <c r="B65" s="845" t="s">
        <v>522</v>
      </c>
      <c r="C65" s="721">
        <v>0</v>
      </c>
      <c r="D65" s="722"/>
    </row>
    <row r="66" spans="1:4" ht="6" customHeight="1">
      <c r="B66" s="1062"/>
      <c r="C66" s="250"/>
      <c r="D66" s="723"/>
    </row>
    <row r="67" spans="1:4">
      <c r="B67" s="1064" t="s">
        <v>515</v>
      </c>
      <c r="C67" s="719">
        <f>C68+C71</f>
        <v>0</v>
      </c>
      <c r="D67" s="720">
        <f>D68+D71</f>
        <v>23935387.079999998</v>
      </c>
    </row>
    <row r="68" spans="1:4">
      <c r="B68" s="845" t="s">
        <v>523</v>
      </c>
      <c r="C68" s="719">
        <f>SUM(C69:C70)</f>
        <v>0</v>
      </c>
      <c r="D68" s="720">
        <f>SUM(D69:D70)</f>
        <v>23935387.079999998</v>
      </c>
    </row>
    <row r="69" spans="1:4">
      <c r="A69" s="397">
        <v>46</v>
      </c>
      <c r="B69" s="845" t="s">
        <v>520</v>
      </c>
      <c r="C69" s="721">
        <v>0</v>
      </c>
      <c r="D69" s="722">
        <f>10587491.24+10984762.84+1768027+386772.67+208333.33</f>
        <v>23935387.079999998</v>
      </c>
    </row>
    <row r="70" spans="1:4">
      <c r="A70" s="397">
        <v>47</v>
      </c>
      <c r="B70" s="845" t="s">
        <v>521</v>
      </c>
      <c r="C70" s="721">
        <v>0</v>
      </c>
      <c r="D70" s="722"/>
    </row>
    <row r="71" spans="1:4">
      <c r="A71" s="397">
        <v>48</v>
      </c>
      <c r="B71" s="845" t="s">
        <v>524</v>
      </c>
      <c r="C71" s="721">
        <v>0</v>
      </c>
      <c r="D71" s="722"/>
    </row>
    <row r="72" spans="1:4" ht="6" customHeight="1">
      <c r="B72" s="1062"/>
      <c r="C72" s="250"/>
      <c r="D72" s="723"/>
    </row>
    <row r="73" spans="1:4">
      <c r="B73" s="1063" t="s">
        <v>525</v>
      </c>
      <c r="C73" s="719">
        <f>C61-C67</f>
        <v>0</v>
      </c>
      <c r="D73" s="720">
        <f>D61-D67</f>
        <v>-23935387.079999998</v>
      </c>
    </row>
    <row r="74" spans="1:4" ht="20.25" customHeight="1">
      <c r="B74" s="1062"/>
      <c r="C74" s="250"/>
      <c r="D74" s="723"/>
    </row>
    <row r="75" spans="1:4">
      <c r="B75" s="1063" t="s">
        <v>526</v>
      </c>
      <c r="C75" s="719">
        <f>C43+C57+C73</f>
        <v>-7477513.2999999933</v>
      </c>
      <c r="D75" s="720">
        <f>D43+D57+D73</f>
        <v>-5923975.5899999999</v>
      </c>
    </row>
    <row r="76" spans="1:4" ht="10.5" customHeight="1">
      <c r="B76" s="1062"/>
      <c r="C76" s="250"/>
      <c r="D76" s="723"/>
    </row>
    <row r="77" spans="1:4">
      <c r="A77" s="397">
        <v>49</v>
      </c>
      <c r="B77" s="1063" t="s">
        <v>527</v>
      </c>
      <c r="C77" s="719">
        <f>D79</f>
        <v>-5923975.5899999999</v>
      </c>
      <c r="D77" s="722"/>
    </row>
    <row r="78" spans="1:4" ht="10.5" customHeight="1">
      <c r="B78" s="1065"/>
      <c r="C78" s="250"/>
      <c r="D78" s="723"/>
    </row>
    <row r="79" spans="1:4">
      <c r="B79" s="1063" t="s">
        <v>528</v>
      </c>
      <c r="C79" s="719">
        <f>C75+C77</f>
        <v>-13401488.889999993</v>
      </c>
      <c r="D79" s="720">
        <f>D75+D77</f>
        <v>-5923975.5899999999</v>
      </c>
    </row>
    <row r="80" spans="1:4">
      <c r="B80" s="1066"/>
      <c r="C80" s="250"/>
      <c r="D80" s="723"/>
    </row>
    <row r="81" spans="2:4" customFormat="1" ht="15.75" thickBot="1">
      <c r="B81" s="1067"/>
      <c r="C81" s="1068"/>
      <c r="D81" s="1069"/>
    </row>
    <row r="82" spans="2:4" customFormat="1" ht="15.75" thickTop="1"/>
    <row r="84" spans="2:4" customFormat="1">
      <c r="B84" s="251" t="s">
        <v>405</v>
      </c>
      <c r="C84" s="251"/>
      <c r="D84" s="251"/>
    </row>
    <row r="85" spans="2:4" customFormat="1">
      <c r="B85" s="252"/>
      <c r="C85" s="252"/>
      <c r="D85" s="252"/>
    </row>
    <row r="86" spans="2:4" customFormat="1">
      <c r="B86" s="252"/>
      <c r="C86" s="252"/>
      <c r="D86" s="252"/>
    </row>
    <row r="87" spans="2:4" customFormat="1">
      <c r="B87" s="253"/>
      <c r="C87" s="253"/>
      <c r="D87" s="253"/>
    </row>
    <row r="88" spans="2:4" customFormat="1">
      <c r="B88" s="253"/>
      <c r="C88" s="253"/>
      <c r="D88" s="253"/>
    </row>
    <row r="89" spans="2:4" customFormat="1">
      <c r="B89" s="253"/>
      <c r="C89" s="253"/>
      <c r="D89" s="253"/>
    </row>
    <row r="90" spans="2:4" customFormat="1">
      <c r="B90" s="253"/>
      <c r="C90" s="253"/>
      <c r="D90" s="253"/>
    </row>
    <row r="91" spans="2:4" customFormat="1">
      <c r="B91" s="254"/>
      <c r="C91" s="254"/>
      <c r="D91" s="254"/>
    </row>
  </sheetData>
  <mergeCells count="1"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activeCell="D16" sqref="D16"/>
    </sheetView>
  </sheetViews>
  <sheetFormatPr baseColWidth="10" defaultRowHeight="12.75"/>
  <cols>
    <col min="1" max="1" width="1.28515625" style="202" customWidth="1"/>
    <col min="2" max="2" width="73" style="202" customWidth="1"/>
    <col min="3" max="3" width="20.5703125" style="202" customWidth="1"/>
    <col min="4" max="4" width="23.42578125" style="202" bestFit="1" customWidth="1"/>
    <col min="5" max="5" width="23.7109375" style="202" bestFit="1" customWidth="1"/>
    <col min="6" max="6" width="23.28515625" style="202" customWidth="1"/>
    <col min="7" max="7" width="25.85546875" style="202" customWidth="1"/>
    <col min="8" max="8" width="0.85546875" style="202" customWidth="1"/>
    <col min="9" max="16384" width="11.42578125" style="202"/>
  </cols>
  <sheetData>
    <row r="1" spans="2:8" s="76" customFormat="1" ht="13.5" thickBot="1">
      <c r="B1" s="78"/>
      <c r="C1" s="79"/>
      <c r="D1" s="80"/>
      <c r="E1" s="80"/>
      <c r="F1" s="78"/>
      <c r="G1" s="78"/>
      <c r="H1" s="255"/>
    </row>
    <row r="2" spans="2:8" s="76" customFormat="1" ht="18.75" thickTop="1">
      <c r="B2" s="1189" t="s">
        <v>985</v>
      </c>
      <c r="C2" s="1190"/>
      <c r="D2" s="1190"/>
      <c r="E2" s="1190"/>
      <c r="F2" s="1190"/>
      <c r="G2" s="1191"/>
      <c r="H2" s="255"/>
    </row>
    <row r="3" spans="2:8" s="76" customFormat="1" ht="18">
      <c r="B3" s="83"/>
      <c r="C3" s="84"/>
      <c r="D3" s="1180"/>
      <c r="E3" s="1180"/>
      <c r="F3" s="84"/>
      <c r="G3" s="86"/>
      <c r="H3" s="255"/>
    </row>
    <row r="4" spans="2:8" s="76" customFormat="1">
      <c r="B4" s="256" t="s">
        <v>1062</v>
      </c>
      <c r="C4" s="257"/>
      <c r="D4" s="189"/>
      <c r="E4" s="189"/>
      <c r="F4" s="258"/>
      <c r="G4" s="39" t="s">
        <v>1063</v>
      </c>
      <c r="H4" s="255"/>
    </row>
    <row r="5" spans="2:8" s="76" customFormat="1" ht="13.5" thickBot="1">
      <c r="B5" s="1070"/>
      <c r="C5" s="1071"/>
      <c r="D5" s="1071"/>
      <c r="E5" s="1071"/>
      <c r="F5" s="1071"/>
      <c r="G5" s="1072"/>
      <c r="H5" s="255"/>
    </row>
    <row r="6" spans="2:8" s="76" customFormat="1" ht="14.25" thickTop="1" thickBot="1">
      <c r="B6" s="97"/>
      <c r="C6" s="97"/>
      <c r="D6" s="97"/>
      <c r="E6" s="97"/>
      <c r="F6" s="97"/>
      <c r="G6" s="97"/>
      <c r="H6" s="255"/>
    </row>
    <row r="7" spans="2:8" s="76" customFormat="1" ht="13.5" thickTop="1">
      <c r="B7" s="1073" t="s">
        <v>478</v>
      </c>
      <c r="C7" s="1074" t="s">
        <v>536</v>
      </c>
      <c r="D7" s="1074" t="s">
        <v>537</v>
      </c>
      <c r="E7" s="1074" t="s">
        <v>538</v>
      </c>
      <c r="F7" s="1074" t="s">
        <v>539</v>
      </c>
      <c r="G7" s="1075" t="s">
        <v>540</v>
      </c>
      <c r="H7" s="255"/>
    </row>
    <row r="8" spans="2:8" s="198" customFormat="1" ht="13.5" thickBot="1">
      <c r="B8" s="1076"/>
      <c r="C8" s="1077">
        <v>1</v>
      </c>
      <c r="D8" s="1077">
        <v>2</v>
      </c>
      <c r="E8" s="1077">
        <v>3</v>
      </c>
      <c r="F8" s="1078" t="s">
        <v>541</v>
      </c>
      <c r="G8" s="1079" t="s">
        <v>542</v>
      </c>
      <c r="H8" s="259"/>
    </row>
    <row r="9" spans="2:8" s="76" customFormat="1" ht="14.25" thickTop="1" thickBot="1">
      <c r="B9" s="200"/>
      <c r="C9" s="200"/>
      <c r="D9" s="200"/>
      <c r="E9" s="200"/>
      <c r="F9" s="200"/>
      <c r="G9" s="200"/>
      <c r="H9" s="255"/>
    </row>
    <row r="10" spans="2:8" ht="13.5" thickTop="1">
      <c r="B10" s="1080" t="s">
        <v>543</v>
      </c>
      <c r="C10" s="1081"/>
      <c r="D10" s="1081"/>
      <c r="E10" s="1081"/>
      <c r="F10" s="1081"/>
      <c r="G10" s="1082"/>
    </row>
    <row r="11" spans="2:8">
      <c r="B11" s="1083"/>
      <c r="C11" s="400"/>
      <c r="D11" s="400"/>
      <c r="E11" s="400"/>
      <c r="F11" s="400"/>
      <c r="G11" s="401"/>
    </row>
    <row r="12" spans="2:8">
      <c r="B12" s="1084" t="s">
        <v>9</v>
      </c>
      <c r="C12" s="724">
        <f>SUM(C13:C20)</f>
        <v>24860352.91</v>
      </c>
      <c r="D12" s="724">
        <f>SUM(D13:D20)</f>
        <v>85853579.329999998</v>
      </c>
      <c r="E12" s="724">
        <f>SUM(E13:E20)</f>
        <v>105253163.44</v>
      </c>
      <c r="F12" s="724">
        <f>SUM(F13:F20)</f>
        <v>5460768.8000000007</v>
      </c>
      <c r="G12" s="725">
        <f>F12-C12</f>
        <v>-19399584.109999999</v>
      </c>
    </row>
    <row r="13" spans="2:8">
      <c r="B13" s="1083"/>
      <c r="C13" s="726"/>
      <c r="D13" s="726"/>
      <c r="E13" s="726"/>
      <c r="F13" s="727"/>
      <c r="G13" s="728"/>
    </row>
    <row r="14" spans="2:8">
      <c r="B14" s="1085" t="s">
        <v>13</v>
      </c>
      <c r="C14" s="726">
        <v>8717894.2200000007</v>
      </c>
      <c r="D14" s="726">
        <v>77253807.480000004</v>
      </c>
      <c r="E14" s="726">
        <v>84731320.780000001</v>
      </c>
      <c r="F14" s="729">
        <f t="shared" ref="F14:F20" si="0">C14+D14-E14</f>
        <v>1240380.9200000018</v>
      </c>
      <c r="G14" s="730">
        <f>F14-C14</f>
        <v>-7477513.2999999989</v>
      </c>
    </row>
    <row r="15" spans="2:8">
      <c r="B15" s="1085" t="s">
        <v>47</v>
      </c>
      <c r="C15" s="726">
        <v>16142458.689999999</v>
      </c>
      <c r="D15" s="726">
        <v>8599771.8499999996</v>
      </c>
      <c r="E15" s="726">
        <v>20521842.66</v>
      </c>
      <c r="F15" s="729">
        <f t="shared" si="0"/>
        <v>4220387.879999999</v>
      </c>
      <c r="G15" s="730">
        <f t="shared" ref="G15:G35" si="1">F15-C15</f>
        <v>-11922070.810000001</v>
      </c>
    </row>
    <row r="16" spans="2:8">
      <c r="B16" s="1085" t="s">
        <v>77</v>
      </c>
      <c r="C16" s="726">
        <v>0</v>
      </c>
      <c r="D16" s="726">
        <v>0</v>
      </c>
      <c r="E16" s="726">
        <v>0</v>
      </c>
      <c r="F16" s="729">
        <f t="shared" si="0"/>
        <v>0</v>
      </c>
      <c r="G16" s="730">
        <f t="shared" si="1"/>
        <v>0</v>
      </c>
    </row>
    <row r="17" spans="2:7">
      <c r="B17" s="1085" t="s">
        <v>99</v>
      </c>
      <c r="C17" s="726">
        <v>0</v>
      </c>
      <c r="D17" s="726">
        <v>0</v>
      </c>
      <c r="E17" s="726">
        <v>0</v>
      </c>
      <c r="F17" s="729">
        <f t="shared" si="0"/>
        <v>0</v>
      </c>
      <c r="G17" s="730">
        <f t="shared" si="1"/>
        <v>0</v>
      </c>
    </row>
    <row r="18" spans="2:7">
      <c r="B18" s="1085" t="s">
        <v>123</v>
      </c>
      <c r="C18" s="726">
        <v>0</v>
      </c>
      <c r="D18" s="726">
        <v>0</v>
      </c>
      <c r="E18" s="726">
        <v>0</v>
      </c>
      <c r="F18" s="729">
        <f t="shared" si="0"/>
        <v>0</v>
      </c>
      <c r="G18" s="730">
        <f t="shared" si="1"/>
        <v>0</v>
      </c>
    </row>
    <row r="19" spans="2:7">
      <c r="B19" s="1085" t="s">
        <v>133</v>
      </c>
      <c r="C19" s="726">
        <v>0</v>
      </c>
      <c r="D19" s="726">
        <v>0</v>
      </c>
      <c r="E19" s="726">
        <v>0</v>
      </c>
      <c r="F19" s="729">
        <f t="shared" si="0"/>
        <v>0</v>
      </c>
      <c r="G19" s="730">
        <f t="shared" si="1"/>
        <v>0</v>
      </c>
    </row>
    <row r="20" spans="2:7">
      <c r="B20" s="1085" t="s">
        <v>145</v>
      </c>
      <c r="C20" s="726"/>
      <c r="D20" s="726"/>
      <c r="E20" s="726"/>
      <c r="F20" s="729">
        <f t="shared" si="0"/>
        <v>0</v>
      </c>
      <c r="G20" s="730">
        <f t="shared" si="1"/>
        <v>0</v>
      </c>
    </row>
    <row r="21" spans="2:7">
      <c r="B21" s="1083"/>
      <c r="C21" s="727"/>
      <c r="D21" s="727"/>
      <c r="E21" s="727"/>
      <c r="F21" s="727"/>
      <c r="G21" s="728"/>
    </row>
    <row r="22" spans="2:7">
      <c r="B22" s="1083"/>
      <c r="C22" s="727"/>
      <c r="D22" s="727"/>
      <c r="E22" s="727"/>
      <c r="F22" s="727"/>
      <c r="G22" s="728"/>
    </row>
    <row r="23" spans="2:7">
      <c r="B23" s="1085"/>
      <c r="C23" s="727"/>
      <c r="D23" s="727"/>
      <c r="E23" s="727"/>
      <c r="F23" s="727"/>
      <c r="G23" s="728"/>
    </row>
    <row r="24" spans="2:7">
      <c r="B24" s="1085"/>
      <c r="C24" s="727"/>
      <c r="D24" s="727"/>
      <c r="E24" s="727"/>
      <c r="F24" s="727"/>
      <c r="G24" s="728"/>
    </row>
    <row r="25" spans="2:7">
      <c r="B25" s="1084" t="s">
        <v>168</v>
      </c>
      <c r="C25" s="724">
        <f>SUM(C26:C35)</f>
        <v>108886465.19</v>
      </c>
      <c r="D25" s="724">
        <f>SUM(D26:D35)</f>
        <v>20216928.359999999</v>
      </c>
      <c r="E25" s="724">
        <f>SUM(E26:E35)</f>
        <v>401273.07</v>
      </c>
      <c r="F25" s="724">
        <f>SUM(F26:F35)</f>
        <v>128702120.47999999</v>
      </c>
      <c r="G25" s="725">
        <f t="shared" si="1"/>
        <v>19815655.289999992</v>
      </c>
    </row>
    <row r="26" spans="2:7">
      <c r="B26" s="1085"/>
      <c r="C26" s="731"/>
      <c r="D26" s="731"/>
      <c r="E26" s="731"/>
      <c r="F26" s="732"/>
      <c r="G26" s="733"/>
    </row>
    <row r="27" spans="2:7">
      <c r="B27" s="1085" t="s">
        <v>170</v>
      </c>
      <c r="C27" s="726"/>
      <c r="D27" s="726"/>
      <c r="E27" s="726"/>
      <c r="F27" s="729">
        <f>C27+D27-E27</f>
        <v>0</v>
      </c>
      <c r="G27" s="730">
        <f t="shared" si="1"/>
        <v>0</v>
      </c>
    </row>
    <row r="28" spans="2:7">
      <c r="B28" s="1085" t="s">
        <v>187</v>
      </c>
      <c r="C28" s="726"/>
      <c r="D28" s="726"/>
      <c r="E28" s="726"/>
      <c r="F28" s="729">
        <f t="shared" ref="F28:F35" si="2">C28+D28-E28</f>
        <v>0</v>
      </c>
      <c r="G28" s="730">
        <f t="shared" si="1"/>
        <v>0</v>
      </c>
    </row>
    <row r="29" spans="2:7">
      <c r="B29" s="1085" t="s">
        <v>209</v>
      </c>
      <c r="C29" s="726">
        <v>100274024.3</v>
      </c>
      <c r="D29" s="726">
        <v>20191757.52</v>
      </c>
      <c r="E29" s="726">
        <v>0</v>
      </c>
      <c r="F29" s="729">
        <f t="shared" si="2"/>
        <v>120465781.81999999</v>
      </c>
      <c r="G29" s="730">
        <f t="shared" si="1"/>
        <v>20191757.519999996</v>
      </c>
    </row>
    <row r="30" spans="2:7">
      <c r="B30" s="1085" t="s">
        <v>241</v>
      </c>
      <c r="C30" s="726">
        <v>27124651.16</v>
      </c>
      <c r="D30" s="726">
        <v>25170.84</v>
      </c>
      <c r="E30" s="726">
        <v>0</v>
      </c>
      <c r="F30" s="729">
        <f t="shared" si="2"/>
        <v>27149822</v>
      </c>
      <c r="G30" s="730">
        <f t="shared" si="1"/>
        <v>25170.839999999851</v>
      </c>
    </row>
    <row r="31" spans="2:7">
      <c r="B31" s="1085" t="s">
        <v>279</v>
      </c>
      <c r="C31" s="726"/>
      <c r="D31" s="726"/>
      <c r="E31" s="726"/>
      <c r="F31" s="729">
        <f t="shared" si="2"/>
        <v>0</v>
      </c>
      <c r="G31" s="730">
        <f t="shared" si="1"/>
        <v>0</v>
      </c>
    </row>
    <row r="32" spans="2:7">
      <c r="B32" s="1085" t="s">
        <v>544</v>
      </c>
      <c r="C32" s="726">
        <v>-18512210.27</v>
      </c>
      <c r="D32" s="726">
        <v>0</v>
      </c>
      <c r="E32" s="726">
        <v>401273.07</v>
      </c>
      <c r="F32" s="729">
        <f t="shared" si="2"/>
        <v>-18913483.34</v>
      </c>
      <c r="G32" s="730">
        <f t="shared" si="1"/>
        <v>-401273.0700000003</v>
      </c>
    </row>
    <row r="33" spans="1:256" ht="15" customHeight="1">
      <c r="B33" s="1085" t="s">
        <v>322</v>
      </c>
      <c r="C33" s="726"/>
      <c r="D33" s="726"/>
      <c r="E33" s="726"/>
      <c r="F33" s="729">
        <f t="shared" si="2"/>
        <v>0</v>
      </c>
      <c r="G33" s="730">
        <f t="shared" si="1"/>
        <v>0</v>
      </c>
    </row>
    <row r="34" spans="1:256" ht="15" customHeight="1">
      <c r="B34" s="1085" t="s">
        <v>346</v>
      </c>
      <c r="C34" s="726"/>
      <c r="D34" s="726"/>
      <c r="E34" s="726"/>
      <c r="F34" s="729">
        <f t="shared" si="2"/>
        <v>0</v>
      </c>
      <c r="G34" s="730">
        <f t="shared" si="1"/>
        <v>0</v>
      </c>
    </row>
    <row r="35" spans="1:256" ht="15" customHeight="1">
      <c r="B35" s="1085" t="s">
        <v>368</v>
      </c>
      <c r="C35" s="726"/>
      <c r="D35" s="726"/>
      <c r="E35" s="726"/>
      <c r="F35" s="729">
        <f t="shared" si="2"/>
        <v>0</v>
      </c>
      <c r="G35" s="730">
        <f t="shared" si="1"/>
        <v>0</v>
      </c>
    </row>
    <row r="36" spans="1:256">
      <c r="B36" s="1086"/>
      <c r="C36" s="727"/>
      <c r="D36" s="727"/>
      <c r="E36" s="727"/>
      <c r="F36" s="727"/>
      <c r="G36" s="728"/>
    </row>
    <row r="37" spans="1:256">
      <c r="B37" s="1086"/>
      <c r="C37" s="727"/>
      <c r="D37" s="727"/>
      <c r="E37" s="727"/>
      <c r="F37" s="727"/>
      <c r="G37" s="728"/>
    </row>
    <row r="38" spans="1:256">
      <c r="B38" s="1086"/>
      <c r="C38" s="727"/>
      <c r="D38" s="727"/>
      <c r="E38" s="727"/>
      <c r="F38" s="727"/>
      <c r="G38" s="728"/>
    </row>
    <row r="39" spans="1:256">
      <c r="B39" s="1086"/>
      <c r="C39" s="727"/>
      <c r="D39" s="727"/>
      <c r="E39" s="727"/>
      <c r="F39" s="727"/>
      <c r="G39" s="728"/>
    </row>
    <row r="40" spans="1:256">
      <c r="B40" s="1086"/>
      <c r="C40" s="727"/>
      <c r="D40" s="727"/>
      <c r="E40" s="727"/>
      <c r="F40" s="727"/>
      <c r="G40" s="728"/>
    </row>
    <row r="41" spans="1:256">
      <c r="B41" s="1086"/>
      <c r="C41" s="727"/>
      <c r="D41" s="727"/>
      <c r="E41" s="727"/>
      <c r="F41" s="727"/>
      <c r="G41" s="728"/>
    </row>
    <row r="42" spans="1:256">
      <c r="B42" s="1087" t="s">
        <v>545</v>
      </c>
      <c r="C42" s="724">
        <f>C12+C25</f>
        <v>133746818.09999999</v>
      </c>
      <c r="D42" s="724">
        <f>D12+D25</f>
        <v>106070507.69</v>
      </c>
      <c r="E42" s="724">
        <f>E12+E25</f>
        <v>105654436.50999999</v>
      </c>
      <c r="F42" s="724">
        <f>F12+F25</f>
        <v>134162889.27999999</v>
      </c>
      <c r="G42" s="725">
        <f>G12+G25</f>
        <v>416071.17999999225</v>
      </c>
    </row>
    <row r="43" spans="1:256" ht="13.5" thickBot="1">
      <c r="B43" s="1088"/>
      <c r="C43" s="1089"/>
      <c r="D43" s="1089"/>
      <c r="E43" s="1089"/>
      <c r="F43" s="1089"/>
      <c r="G43" s="1090"/>
    </row>
    <row r="44" spans="1:256" ht="13.5" thickTop="1">
      <c r="B44" s="260"/>
      <c r="C44" s="260"/>
      <c r="D44" s="260"/>
      <c r="E44" s="260"/>
      <c r="F44" s="260"/>
      <c r="G44" s="260"/>
    </row>
    <row r="46" spans="1:256">
      <c r="A46" s="1188" t="s">
        <v>405</v>
      </c>
      <c r="B46" s="1188"/>
      <c r="C46" s="1188"/>
      <c r="D46" s="1188"/>
      <c r="E46" s="1188"/>
      <c r="F46" s="1188"/>
      <c r="G46" s="1188"/>
      <c r="H46" s="1188"/>
      <c r="I46" s="1188"/>
      <c r="J46" s="1188"/>
      <c r="K46" s="1188"/>
      <c r="L46" s="1188"/>
      <c r="M46" s="1188"/>
      <c r="N46" s="1188"/>
      <c r="O46" s="1188"/>
      <c r="P46" s="1188"/>
      <c r="Q46" s="1188"/>
      <c r="R46" s="1188"/>
      <c r="S46" s="1188"/>
      <c r="T46" s="1188"/>
      <c r="U46" s="1188"/>
      <c r="V46" s="1188"/>
      <c r="W46" s="1188"/>
      <c r="X46" s="1188"/>
      <c r="Y46" s="1188" t="s">
        <v>405</v>
      </c>
      <c r="Z46" s="1188"/>
      <c r="AA46" s="1188"/>
      <c r="AB46" s="1188"/>
      <c r="AC46" s="1188"/>
      <c r="AD46" s="1188"/>
      <c r="AE46" s="1188"/>
      <c r="AF46" s="1188"/>
      <c r="AG46" s="1188" t="s">
        <v>405</v>
      </c>
      <c r="AH46" s="1188"/>
      <c r="AI46" s="1188"/>
      <c r="AJ46" s="1188"/>
      <c r="AK46" s="1188"/>
      <c r="AL46" s="1188"/>
      <c r="AM46" s="1188"/>
      <c r="AN46" s="1188"/>
      <c r="AO46" s="1188" t="s">
        <v>405</v>
      </c>
      <c r="AP46" s="1188"/>
      <c r="AQ46" s="1188"/>
      <c r="AR46" s="1188"/>
      <c r="AS46" s="1188"/>
      <c r="AT46" s="1188"/>
      <c r="AU46" s="1188"/>
      <c r="AV46" s="1188"/>
      <c r="AW46" s="1188" t="s">
        <v>405</v>
      </c>
      <c r="AX46" s="1188"/>
      <c r="AY46" s="1188"/>
      <c r="AZ46" s="1188"/>
      <c r="BA46" s="1188"/>
      <c r="BB46" s="1188"/>
      <c r="BC46" s="1188"/>
      <c r="BD46" s="1188"/>
      <c r="BE46" s="1188" t="s">
        <v>405</v>
      </c>
      <c r="BF46" s="1188"/>
      <c r="BG46" s="1188"/>
      <c r="BH46" s="1188"/>
      <c r="BI46" s="1188"/>
      <c r="BJ46" s="1188"/>
      <c r="BK46" s="1188"/>
      <c r="BL46" s="1188"/>
      <c r="BM46" s="1188" t="s">
        <v>405</v>
      </c>
      <c r="BN46" s="1188"/>
      <c r="BO46" s="1188"/>
      <c r="BP46" s="1188"/>
      <c r="BQ46" s="1188"/>
      <c r="BR46" s="1188"/>
      <c r="BS46" s="1188"/>
      <c r="BT46" s="1188"/>
      <c r="BU46" s="1188" t="s">
        <v>405</v>
      </c>
      <c r="BV46" s="1188"/>
      <c r="BW46" s="1188"/>
      <c r="BX46" s="1188"/>
      <c r="BY46" s="1188"/>
      <c r="BZ46" s="1188"/>
      <c r="CA46" s="1188"/>
      <c r="CB46" s="1188"/>
      <c r="CC46" s="1188" t="s">
        <v>405</v>
      </c>
      <c r="CD46" s="1188"/>
      <c r="CE46" s="1188"/>
      <c r="CF46" s="1188"/>
      <c r="CG46" s="1188"/>
      <c r="CH46" s="1188"/>
      <c r="CI46" s="1188"/>
      <c r="CJ46" s="1188"/>
      <c r="CK46" s="1188" t="s">
        <v>405</v>
      </c>
      <c r="CL46" s="1188"/>
      <c r="CM46" s="1188"/>
      <c r="CN46" s="1188"/>
      <c r="CO46" s="1188"/>
      <c r="CP46" s="1188"/>
      <c r="CQ46" s="1188"/>
      <c r="CR46" s="1188"/>
      <c r="CS46" s="1188" t="s">
        <v>405</v>
      </c>
      <c r="CT46" s="1188"/>
      <c r="CU46" s="1188"/>
      <c r="CV46" s="1188"/>
      <c r="CW46" s="1188"/>
      <c r="CX46" s="1188"/>
      <c r="CY46" s="1188"/>
      <c r="CZ46" s="1188"/>
      <c r="DA46" s="1188" t="s">
        <v>405</v>
      </c>
      <c r="DB46" s="1188"/>
      <c r="DC46" s="1188"/>
      <c r="DD46" s="1188"/>
      <c r="DE46" s="1188"/>
      <c r="DF46" s="1188"/>
      <c r="DG46" s="1188"/>
      <c r="DH46" s="1188"/>
      <c r="DI46" s="1188" t="s">
        <v>405</v>
      </c>
      <c r="DJ46" s="1188"/>
      <c r="DK46" s="1188"/>
      <c r="DL46" s="1188"/>
      <c r="DM46" s="1188"/>
      <c r="DN46" s="1188"/>
      <c r="DO46" s="1188"/>
      <c r="DP46" s="1188"/>
      <c r="DQ46" s="1188" t="s">
        <v>405</v>
      </c>
      <c r="DR46" s="1188"/>
      <c r="DS46" s="1188"/>
      <c r="DT46" s="1188"/>
      <c r="DU46" s="1188"/>
      <c r="DV46" s="1188"/>
      <c r="DW46" s="1188"/>
      <c r="DX46" s="1188"/>
      <c r="DY46" s="1188" t="s">
        <v>405</v>
      </c>
      <c r="DZ46" s="1188"/>
      <c r="EA46" s="1188"/>
      <c r="EB46" s="1188"/>
      <c r="EC46" s="1188"/>
      <c r="ED46" s="1188"/>
      <c r="EE46" s="1188"/>
      <c r="EF46" s="1188"/>
      <c r="EG46" s="1188" t="s">
        <v>405</v>
      </c>
      <c r="EH46" s="1188"/>
      <c r="EI46" s="1188"/>
      <c r="EJ46" s="1188"/>
      <c r="EK46" s="1188"/>
      <c r="EL46" s="1188"/>
      <c r="EM46" s="1188"/>
      <c r="EN46" s="1188"/>
      <c r="EO46" s="1188" t="s">
        <v>405</v>
      </c>
      <c r="EP46" s="1188"/>
      <c r="EQ46" s="1188"/>
      <c r="ER46" s="1188"/>
      <c r="ES46" s="1188"/>
      <c r="ET46" s="1188"/>
      <c r="EU46" s="1188"/>
      <c r="EV46" s="1188"/>
      <c r="EW46" s="1188" t="s">
        <v>405</v>
      </c>
      <c r="EX46" s="1188"/>
      <c r="EY46" s="1188"/>
      <c r="EZ46" s="1188"/>
      <c r="FA46" s="1188"/>
      <c r="FB46" s="1188"/>
      <c r="FC46" s="1188"/>
      <c r="FD46" s="1188"/>
      <c r="FE46" s="1188" t="s">
        <v>405</v>
      </c>
      <c r="FF46" s="1188"/>
      <c r="FG46" s="1188"/>
      <c r="FH46" s="1188"/>
      <c r="FI46" s="1188"/>
      <c r="FJ46" s="1188"/>
      <c r="FK46" s="1188"/>
      <c r="FL46" s="1188"/>
      <c r="FM46" s="1188" t="s">
        <v>405</v>
      </c>
      <c r="FN46" s="1188"/>
      <c r="FO46" s="1188"/>
      <c r="FP46" s="1188"/>
      <c r="FQ46" s="1188"/>
      <c r="FR46" s="1188"/>
      <c r="FS46" s="1188"/>
      <c r="FT46" s="1188"/>
      <c r="FU46" s="1188" t="s">
        <v>405</v>
      </c>
      <c r="FV46" s="1188"/>
      <c r="FW46" s="1188"/>
      <c r="FX46" s="1188"/>
      <c r="FY46" s="1188"/>
      <c r="FZ46" s="1188"/>
      <c r="GA46" s="1188"/>
      <c r="GB46" s="1188"/>
      <c r="GC46" s="1188" t="s">
        <v>405</v>
      </c>
      <c r="GD46" s="1188"/>
      <c r="GE46" s="1188"/>
      <c r="GF46" s="1188"/>
      <c r="GG46" s="1188"/>
      <c r="GH46" s="1188"/>
      <c r="GI46" s="1188"/>
      <c r="GJ46" s="1188"/>
      <c r="GK46" s="1188" t="s">
        <v>405</v>
      </c>
      <c r="GL46" s="1188"/>
      <c r="GM46" s="1188"/>
      <c r="GN46" s="1188"/>
      <c r="GO46" s="1188"/>
      <c r="GP46" s="1188"/>
      <c r="GQ46" s="1188"/>
      <c r="GR46" s="1188"/>
      <c r="GS46" s="1188" t="s">
        <v>405</v>
      </c>
      <c r="GT46" s="1188"/>
      <c r="GU46" s="1188"/>
      <c r="GV46" s="1188"/>
      <c r="GW46" s="1188"/>
      <c r="GX46" s="1188"/>
      <c r="GY46" s="1188"/>
      <c r="GZ46" s="1188"/>
      <c r="HA46" s="1188" t="s">
        <v>405</v>
      </c>
      <c r="HB46" s="1188"/>
      <c r="HC46" s="1188"/>
      <c r="HD46" s="1188"/>
      <c r="HE46" s="1188"/>
      <c r="HF46" s="1188"/>
      <c r="HG46" s="1188"/>
      <c r="HH46" s="1188"/>
      <c r="HI46" s="1188" t="s">
        <v>405</v>
      </c>
      <c r="HJ46" s="1188"/>
      <c r="HK46" s="1188"/>
      <c r="HL46" s="1188"/>
      <c r="HM46" s="1188"/>
      <c r="HN46" s="1188"/>
      <c r="HO46" s="1188"/>
      <c r="HP46" s="1188"/>
      <c r="HQ46" s="1188" t="s">
        <v>405</v>
      </c>
      <c r="HR46" s="1188"/>
      <c r="HS46" s="1188"/>
      <c r="HT46" s="1188"/>
      <c r="HU46" s="1188"/>
      <c r="HV46" s="1188"/>
      <c r="HW46" s="1188"/>
      <c r="HX46" s="1188"/>
      <c r="HY46" s="1188" t="s">
        <v>405</v>
      </c>
      <c r="HZ46" s="1188"/>
      <c r="IA46" s="1188"/>
      <c r="IB46" s="1188"/>
      <c r="IC46" s="1188"/>
      <c r="ID46" s="1188"/>
      <c r="IE46" s="1188"/>
      <c r="IF46" s="1188"/>
      <c r="IG46" s="1188" t="s">
        <v>405</v>
      </c>
      <c r="IH46" s="1188"/>
      <c r="II46" s="1188"/>
      <c r="IJ46" s="1188"/>
      <c r="IK46" s="1188"/>
      <c r="IL46" s="1188"/>
      <c r="IM46" s="1188"/>
      <c r="IN46" s="1188"/>
      <c r="IO46" s="1188" t="s">
        <v>405</v>
      </c>
      <c r="IP46" s="1188"/>
      <c r="IQ46" s="1188"/>
      <c r="IR46" s="1188"/>
      <c r="IS46" s="1188"/>
      <c r="IT46" s="1188"/>
      <c r="IU46" s="1188"/>
      <c r="IV46" s="1188"/>
    </row>
    <row r="47" spans="1:256">
      <c r="A47" s="883"/>
      <c r="B47" s="883"/>
      <c r="C47" s="883"/>
      <c r="D47" s="883"/>
      <c r="E47" s="883"/>
      <c r="F47" s="883"/>
      <c r="G47" s="883"/>
      <c r="H47" s="883"/>
      <c r="I47" s="883"/>
      <c r="J47" s="883"/>
      <c r="K47" s="883"/>
      <c r="L47" s="883"/>
      <c r="M47" s="883"/>
      <c r="N47" s="883"/>
      <c r="O47" s="883"/>
      <c r="P47" s="883"/>
      <c r="Q47" s="883"/>
      <c r="R47" s="883"/>
      <c r="S47" s="883"/>
      <c r="T47" s="883"/>
      <c r="U47" s="883"/>
      <c r="V47" s="883"/>
      <c r="W47" s="883"/>
      <c r="X47" s="883"/>
      <c r="Y47" s="883"/>
      <c r="Z47" s="883"/>
      <c r="AA47" s="883"/>
      <c r="AB47" s="883"/>
      <c r="AC47" s="883"/>
      <c r="AD47" s="883"/>
      <c r="AE47" s="883"/>
      <c r="AF47" s="883"/>
      <c r="AG47" s="883"/>
      <c r="AH47" s="883"/>
      <c r="AI47" s="883"/>
      <c r="AJ47" s="883"/>
      <c r="AK47" s="883"/>
      <c r="AL47" s="883"/>
      <c r="AM47" s="883"/>
      <c r="AN47" s="883"/>
      <c r="AO47" s="883"/>
      <c r="AP47" s="883"/>
      <c r="AQ47" s="883"/>
      <c r="AR47" s="883"/>
      <c r="AS47" s="883"/>
      <c r="AT47" s="883"/>
      <c r="AU47" s="883"/>
      <c r="AV47" s="883"/>
      <c r="AW47" s="883"/>
      <c r="AX47" s="883"/>
      <c r="AY47" s="883"/>
      <c r="AZ47" s="883"/>
      <c r="BA47" s="883"/>
      <c r="BB47" s="883"/>
      <c r="BC47" s="883"/>
      <c r="BD47" s="883"/>
      <c r="BE47" s="883"/>
      <c r="BF47" s="883"/>
      <c r="BG47" s="883"/>
      <c r="BH47" s="883"/>
      <c r="BI47" s="883"/>
      <c r="BJ47" s="883"/>
      <c r="BK47" s="883"/>
      <c r="BL47" s="883"/>
      <c r="BM47" s="883"/>
      <c r="BN47" s="883"/>
      <c r="BO47" s="883"/>
      <c r="BP47" s="883"/>
      <c r="BQ47" s="883"/>
      <c r="BR47" s="883"/>
      <c r="BS47" s="883"/>
      <c r="BT47" s="883"/>
      <c r="BU47" s="883"/>
      <c r="BV47" s="883"/>
      <c r="BW47" s="883"/>
      <c r="BX47" s="883"/>
      <c r="BY47" s="883"/>
      <c r="BZ47" s="883"/>
      <c r="CA47" s="883"/>
      <c r="CB47" s="883"/>
      <c r="CC47" s="883"/>
      <c r="CD47" s="883"/>
      <c r="CE47" s="883"/>
      <c r="CF47" s="883"/>
      <c r="CG47" s="883"/>
      <c r="CH47" s="883"/>
      <c r="CI47" s="883"/>
      <c r="CJ47" s="883"/>
      <c r="CK47" s="883"/>
      <c r="CL47" s="883"/>
      <c r="CM47" s="883"/>
      <c r="CN47" s="883"/>
      <c r="CO47" s="883"/>
      <c r="CP47" s="883"/>
      <c r="CQ47" s="883"/>
      <c r="CR47" s="883"/>
      <c r="CS47" s="883"/>
      <c r="CT47" s="883"/>
      <c r="CU47" s="883"/>
      <c r="CV47" s="883"/>
      <c r="CW47" s="883"/>
      <c r="CX47" s="883"/>
      <c r="CY47" s="883"/>
      <c r="CZ47" s="883"/>
      <c r="DA47" s="883"/>
      <c r="DB47" s="883"/>
      <c r="DC47" s="883"/>
      <c r="DD47" s="883"/>
      <c r="DE47" s="883"/>
      <c r="DF47" s="883"/>
      <c r="DG47" s="883"/>
      <c r="DH47" s="883"/>
      <c r="DI47" s="883"/>
      <c r="DJ47" s="883"/>
      <c r="DK47" s="883"/>
      <c r="DL47" s="883"/>
      <c r="DM47" s="883"/>
      <c r="DN47" s="883"/>
      <c r="DO47" s="883"/>
      <c r="DP47" s="883"/>
      <c r="DQ47" s="883"/>
      <c r="DR47" s="883"/>
      <c r="DS47" s="883"/>
      <c r="DT47" s="883"/>
      <c r="DU47" s="883"/>
      <c r="DV47" s="883"/>
      <c r="DW47" s="883"/>
      <c r="DX47" s="883"/>
      <c r="DY47" s="883"/>
      <c r="DZ47" s="883"/>
      <c r="EA47" s="883"/>
      <c r="EB47" s="883"/>
      <c r="EC47" s="883"/>
      <c r="ED47" s="883"/>
      <c r="EE47" s="883"/>
      <c r="EF47" s="883"/>
      <c r="EG47" s="883"/>
      <c r="EH47" s="883"/>
      <c r="EI47" s="883"/>
      <c r="EJ47" s="883"/>
      <c r="EK47" s="883"/>
      <c r="EL47" s="883"/>
      <c r="EM47" s="883"/>
      <c r="EN47" s="883"/>
      <c r="EO47" s="883"/>
      <c r="EP47" s="883"/>
      <c r="EQ47" s="883"/>
      <c r="ER47" s="883"/>
      <c r="ES47" s="883"/>
      <c r="ET47" s="883"/>
      <c r="EU47" s="883"/>
      <c r="EV47" s="883"/>
      <c r="EW47" s="883"/>
      <c r="EX47" s="883"/>
      <c r="EY47" s="883"/>
      <c r="EZ47" s="883"/>
      <c r="FA47" s="883"/>
      <c r="FB47" s="883"/>
      <c r="FC47" s="883"/>
      <c r="FD47" s="883"/>
      <c r="FE47" s="883"/>
      <c r="FF47" s="883"/>
      <c r="FG47" s="883"/>
      <c r="FH47" s="883"/>
      <c r="FI47" s="883"/>
      <c r="FJ47" s="883"/>
      <c r="FK47" s="883"/>
      <c r="FL47" s="883"/>
      <c r="FM47" s="883"/>
      <c r="FN47" s="883"/>
      <c r="FO47" s="883"/>
      <c r="FP47" s="883"/>
      <c r="FQ47" s="883"/>
      <c r="FR47" s="883"/>
      <c r="FS47" s="883"/>
      <c r="FT47" s="883"/>
      <c r="FU47" s="883"/>
      <c r="FV47" s="883"/>
      <c r="FW47" s="883"/>
      <c r="FX47" s="883"/>
      <c r="FY47" s="883"/>
      <c r="FZ47" s="883"/>
      <c r="GA47" s="883"/>
      <c r="GB47" s="883"/>
      <c r="GC47" s="883"/>
      <c r="GD47" s="883"/>
      <c r="GE47" s="883"/>
      <c r="GF47" s="883"/>
      <c r="GG47" s="883"/>
      <c r="GH47" s="883"/>
      <c r="GI47" s="883"/>
      <c r="GJ47" s="883"/>
      <c r="GK47" s="883"/>
      <c r="GL47" s="883"/>
      <c r="GM47" s="883"/>
      <c r="GN47" s="883"/>
      <c r="GO47" s="883"/>
      <c r="GP47" s="883"/>
      <c r="GQ47" s="883"/>
      <c r="GR47" s="883"/>
      <c r="GS47" s="883"/>
      <c r="GT47" s="883"/>
      <c r="GU47" s="883"/>
      <c r="GV47" s="883"/>
      <c r="GW47" s="883"/>
      <c r="GX47" s="883"/>
      <c r="GY47" s="883"/>
      <c r="GZ47" s="883"/>
      <c r="HA47" s="883"/>
      <c r="HB47" s="883"/>
      <c r="HC47" s="883"/>
      <c r="HD47" s="883"/>
      <c r="HE47" s="883"/>
      <c r="HF47" s="883"/>
      <c r="HG47" s="883"/>
      <c r="HH47" s="883"/>
      <c r="HI47" s="883"/>
      <c r="HJ47" s="883"/>
      <c r="HK47" s="883"/>
      <c r="HL47" s="883"/>
      <c r="HM47" s="883"/>
      <c r="HN47" s="883"/>
      <c r="HO47" s="883"/>
      <c r="HP47" s="883"/>
      <c r="HQ47" s="883"/>
      <c r="HR47" s="883"/>
      <c r="HS47" s="883"/>
      <c r="HT47" s="883"/>
      <c r="HU47" s="883"/>
      <c r="HV47" s="883"/>
      <c r="HW47" s="883"/>
      <c r="HX47" s="883"/>
      <c r="HY47" s="883"/>
      <c r="HZ47" s="883"/>
      <c r="IA47" s="883"/>
      <c r="IB47" s="883"/>
      <c r="IC47" s="883"/>
      <c r="ID47" s="883"/>
      <c r="IE47" s="883"/>
      <c r="IF47" s="883"/>
      <c r="IG47" s="883"/>
      <c r="IH47" s="883"/>
      <c r="II47" s="883"/>
      <c r="IJ47" s="883"/>
      <c r="IK47" s="883"/>
      <c r="IL47" s="883"/>
      <c r="IM47" s="883"/>
      <c r="IN47" s="883"/>
      <c r="IO47" s="883"/>
      <c r="IP47" s="883"/>
      <c r="IQ47" s="883"/>
      <c r="IR47" s="883"/>
      <c r="IS47" s="883"/>
      <c r="IT47" s="883"/>
      <c r="IU47" s="883"/>
      <c r="IV47" s="883"/>
    </row>
    <row r="48" spans="1:256">
      <c r="A48" s="883"/>
      <c r="B48" s="883"/>
      <c r="C48" s="883"/>
      <c r="D48" s="883"/>
      <c r="E48" s="883"/>
      <c r="F48" s="883"/>
      <c r="G48" s="883"/>
      <c r="H48" s="883"/>
      <c r="I48" s="883"/>
      <c r="J48" s="883"/>
      <c r="K48" s="883"/>
      <c r="L48" s="883"/>
      <c r="M48" s="883"/>
      <c r="N48" s="883"/>
      <c r="O48" s="883"/>
      <c r="P48" s="883"/>
      <c r="Q48" s="883"/>
      <c r="R48" s="883"/>
      <c r="S48" s="883"/>
      <c r="T48" s="883"/>
      <c r="U48" s="883"/>
      <c r="V48" s="883"/>
      <c r="W48" s="883"/>
      <c r="X48" s="883"/>
      <c r="Y48" s="883"/>
      <c r="Z48" s="883"/>
      <c r="AA48" s="883"/>
      <c r="AB48" s="883"/>
      <c r="AC48" s="883"/>
      <c r="AD48" s="883"/>
      <c r="AE48" s="883"/>
      <c r="AF48" s="883"/>
      <c r="AG48" s="883"/>
      <c r="AH48" s="883"/>
      <c r="AI48" s="883"/>
      <c r="AJ48" s="883"/>
      <c r="AK48" s="883"/>
      <c r="AL48" s="883"/>
      <c r="AM48" s="883"/>
      <c r="AN48" s="883"/>
      <c r="AO48" s="883"/>
      <c r="AP48" s="883"/>
      <c r="AQ48" s="883"/>
      <c r="AR48" s="883"/>
      <c r="AS48" s="883"/>
      <c r="AT48" s="883"/>
      <c r="AU48" s="883"/>
      <c r="AV48" s="883"/>
      <c r="AW48" s="883"/>
      <c r="AX48" s="883"/>
      <c r="AY48" s="883"/>
      <c r="AZ48" s="883"/>
      <c r="BA48" s="883"/>
      <c r="BB48" s="883"/>
      <c r="BC48" s="883"/>
      <c r="BD48" s="883"/>
      <c r="BE48" s="883"/>
      <c r="BF48" s="883"/>
      <c r="BG48" s="883"/>
      <c r="BH48" s="883"/>
      <c r="BI48" s="883"/>
      <c r="BJ48" s="883"/>
      <c r="BK48" s="883"/>
      <c r="BL48" s="883"/>
      <c r="BM48" s="883"/>
      <c r="BN48" s="883"/>
      <c r="BO48" s="883"/>
      <c r="BP48" s="883"/>
      <c r="BQ48" s="883"/>
      <c r="BR48" s="883"/>
      <c r="BS48" s="883"/>
      <c r="BT48" s="883"/>
      <c r="BU48" s="883"/>
      <c r="BV48" s="883"/>
      <c r="BW48" s="883"/>
      <c r="BX48" s="883"/>
      <c r="BY48" s="883"/>
      <c r="BZ48" s="883"/>
      <c r="CA48" s="883"/>
      <c r="CB48" s="883"/>
      <c r="CC48" s="883"/>
      <c r="CD48" s="883"/>
      <c r="CE48" s="883"/>
      <c r="CF48" s="883"/>
      <c r="CG48" s="883"/>
      <c r="CH48" s="883"/>
      <c r="CI48" s="883"/>
      <c r="CJ48" s="883"/>
      <c r="CK48" s="883"/>
      <c r="CL48" s="883"/>
      <c r="CM48" s="883"/>
      <c r="CN48" s="883"/>
      <c r="CO48" s="883"/>
      <c r="CP48" s="883"/>
      <c r="CQ48" s="883"/>
      <c r="CR48" s="883"/>
      <c r="CS48" s="883"/>
      <c r="CT48" s="883"/>
      <c r="CU48" s="883"/>
      <c r="CV48" s="883"/>
      <c r="CW48" s="883"/>
      <c r="CX48" s="883"/>
      <c r="CY48" s="883"/>
      <c r="CZ48" s="883"/>
      <c r="DA48" s="883"/>
      <c r="DB48" s="883"/>
      <c r="DC48" s="883"/>
      <c r="DD48" s="883"/>
      <c r="DE48" s="883"/>
      <c r="DF48" s="883"/>
      <c r="DG48" s="883"/>
      <c r="DH48" s="883"/>
      <c r="DI48" s="883"/>
      <c r="DJ48" s="883"/>
      <c r="DK48" s="883"/>
      <c r="DL48" s="883"/>
      <c r="DM48" s="883"/>
      <c r="DN48" s="883"/>
      <c r="DO48" s="883"/>
      <c r="DP48" s="883"/>
      <c r="DQ48" s="883"/>
      <c r="DR48" s="883"/>
      <c r="DS48" s="883"/>
      <c r="DT48" s="883"/>
      <c r="DU48" s="883"/>
      <c r="DV48" s="883"/>
      <c r="DW48" s="883"/>
      <c r="DX48" s="883"/>
      <c r="DY48" s="883"/>
      <c r="DZ48" s="883"/>
      <c r="EA48" s="883"/>
      <c r="EB48" s="883"/>
      <c r="EC48" s="883"/>
      <c r="ED48" s="883"/>
      <c r="EE48" s="883"/>
      <c r="EF48" s="883"/>
      <c r="EG48" s="883"/>
      <c r="EH48" s="883"/>
      <c r="EI48" s="883"/>
      <c r="EJ48" s="883"/>
      <c r="EK48" s="883"/>
      <c r="EL48" s="883"/>
      <c r="EM48" s="883"/>
      <c r="EN48" s="883"/>
      <c r="EO48" s="883"/>
      <c r="EP48" s="883"/>
      <c r="EQ48" s="883"/>
      <c r="ER48" s="883"/>
      <c r="ES48" s="883"/>
      <c r="ET48" s="883"/>
      <c r="EU48" s="883"/>
      <c r="EV48" s="883"/>
      <c r="EW48" s="883"/>
      <c r="EX48" s="883"/>
      <c r="EY48" s="883"/>
      <c r="EZ48" s="883"/>
      <c r="FA48" s="883"/>
      <c r="FB48" s="883"/>
      <c r="FC48" s="883"/>
      <c r="FD48" s="883"/>
      <c r="FE48" s="883"/>
      <c r="FF48" s="883"/>
      <c r="FG48" s="883"/>
      <c r="FH48" s="883"/>
      <c r="FI48" s="883"/>
      <c r="FJ48" s="883"/>
      <c r="FK48" s="883"/>
      <c r="FL48" s="883"/>
      <c r="FM48" s="883"/>
      <c r="FN48" s="883"/>
      <c r="FO48" s="883"/>
      <c r="FP48" s="883"/>
      <c r="FQ48" s="883"/>
      <c r="FR48" s="883"/>
      <c r="FS48" s="883"/>
      <c r="FT48" s="883"/>
      <c r="FU48" s="883"/>
      <c r="FV48" s="883"/>
      <c r="FW48" s="883"/>
      <c r="FX48" s="883"/>
      <c r="FY48" s="883"/>
      <c r="FZ48" s="883"/>
      <c r="GA48" s="883"/>
      <c r="GB48" s="883"/>
      <c r="GC48" s="883"/>
      <c r="GD48" s="883"/>
      <c r="GE48" s="883"/>
      <c r="GF48" s="883"/>
      <c r="GG48" s="883"/>
      <c r="GH48" s="883"/>
      <c r="GI48" s="883"/>
      <c r="GJ48" s="883"/>
      <c r="GK48" s="883"/>
      <c r="GL48" s="883"/>
      <c r="GM48" s="883"/>
      <c r="GN48" s="883"/>
      <c r="GO48" s="883"/>
      <c r="GP48" s="883"/>
      <c r="GQ48" s="883"/>
      <c r="GR48" s="883"/>
      <c r="GS48" s="883"/>
      <c r="GT48" s="883"/>
      <c r="GU48" s="883"/>
      <c r="GV48" s="883"/>
      <c r="GW48" s="883"/>
      <c r="GX48" s="883"/>
      <c r="GY48" s="883"/>
      <c r="GZ48" s="883"/>
      <c r="HA48" s="883"/>
      <c r="HB48" s="883"/>
      <c r="HC48" s="883"/>
      <c r="HD48" s="883"/>
      <c r="HE48" s="883"/>
      <c r="HF48" s="883"/>
      <c r="HG48" s="883"/>
      <c r="HH48" s="883"/>
      <c r="HI48" s="883"/>
      <c r="HJ48" s="883"/>
      <c r="HK48" s="883"/>
      <c r="HL48" s="883"/>
      <c r="HM48" s="883"/>
      <c r="HN48" s="883"/>
      <c r="HO48" s="883"/>
      <c r="HP48" s="883"/>
      <c r="HQ48" s="883"/>
      <c r="HR48" s="883"/>
      <c r="HS48" s="883"/>
      <c r="HT48" s="883"/>
      <c r="HU48" s="883"/>
      <c r="HV48" s="883"/>
      <c r="HW48" s="883"/>
      <c r="HX48" s="883"/>
      <c r="HY48" s="883"/>
      <c r="HZ48" s="883"/>
      <c r="IA48" s="883"/>
      <c r="IB48" s="883"/>
      <c r="IC48" s="883"/>
      <c r="ID48" s="883"/>
      <c r="IE48" s="883"/>
      <c r="IF48" s="883"/>
      <c r="IG48" s="883"/>
      <c r="IH48" s="883"/>
      <c r="II48" s="883"/>
      <c r="IJ48" s="883"/>
      <c r="IK48" s="883"/>
      <c r="IL48" s="883"/>
      <c r="IM48" s="883"/>
      <c r="IN48" s="883"/>
      <c r="IO48" s="883"/>
      <c r="IP48" s="883"/>
      <c r="IQ48" s="883"/>
      <c r="IR48" s="883"/>
      <c r="IS48" s="883"/>
      <c r="IT48" s="883"/>
      <c r="IU48" s="883"/>
      <c r="IV48" s="883"/>
    </row>
    <row r="49" spans="1:256">
      <c r="A49" s="883"/>
      <c r="B49" s="883"/>
      <c r="C49" s="883"/>
      <c r="D49" s="883"/>
      <c r="E49" s="883"/>
      <c r="F49" s="883"/>
      <c r="G49" s="883"/>
      <c r="H49" s="883"/>
      <c r="I49" s="883"/>
      <c r="J49" s="883"/>
      <c r="K49" s="883"/>
      <c r="L49" s="883"/>
      <c r="M49" s="883"/>
      <c r="N49" s="883"/>
      <c r="O49" s="883"/>
      <c r="P49" s="883"/>
      <c r="Q49" s="883"/>
      <c r="R49" s="883"/>
      <c r="S49" s="883"/>
      <c r="T49" s="883"/>
      <c r="U49" s="883"/>
      <c r="V49" s="883"/>
      <c r="W49" s="883"/>
      <c r="X49" s="883"/>
      <c r="Y49" s="883"/>
      <c r="Z49" s="883"/>
      <c r="AA49" s="883"/>
      <c r="AB49" s="883"/>
      <c r="AC49" s="883"/>
      <c r="AD49" s="883"/>
      <c r="AE49" s="883"/>
      <c r="AF49" s="883"/>
      <c r="AG49" s="883"/>
      <c r="AH49" s="883"/>
      <c r="AI49" s="883"/>
      <c r="AJ49" s="883"/>
      <c r="AK49" s="883"/>
      <c r="AL49" s="883"/>
      <c r="AM49" s="883"/>
      <c r="AN49" s="883"/>
      <c r="AO49" s="883"/>
      <c r="AP49" s="883"/>
      <c r="AQ49" s="883"/>
      <c r="AR49" s="883"/>
      <c r="AS49" s="883"/>
      <c r="AT49" s="883"/>
      <c r="AU49" s="883"/>
      <c r="AV49" s="883"/>
      <c r="AW49" s="883"/>
      <c r="AX49" s="883"/>
      <c r="AY49" s="883"/>
      <c r="AZ49" s="883"/>
      <c r="BA49" s="883"/>
      <c r="BB49" s="883"/>
      <c r="BC49" s="883"/>
      <c r="BD49" s="883"/>
      <c r="BE49" s="883"/>
      <c r="BF49" s="883"/>
      <c r="BG49" s="883"/>
      <c r="BH49" s="883"/>
      <c r="BI49" s="883"/>
      <c r="BJ49" s="883"/>
      <c r="BK49" s="883"/>
      <c r="BL49" s="883"/>
      <c r="BM49" s="883"/>
      <c r="BN49" s="883"/>
      <c r="BO49" s="883"/>
      <c r="BP49" s="883"/>
      <c r="BQ49" s="883"/>
      <c r="BR49" s="883"/>
      <c r="BS49" s="883"/>
      <c r="BT49" s="883"/>
      <c r="BU49" s="883"/>
      <c r="BV49" s="883"/>
      <c r="BW49" s="883"/>
      <c r="BX49" s="883"/>
      <c r="BY49" s="883"/>
      <c r="BZ49" s="883"/>
      <c r="CA49" s="883"/>
      <c r="CB49" s="883"/>
      <c r="CC49" s="883"/>
      <c r="CD49" s="883"/>
      <c r="CE49" s="883"/>
      <c r="CF49" s="883"/>
      <c r="CG49" s="883"/>
      <c r="CH49" s="883"/>
      <c r="CI49" s="883"/>
      <c r="CJ49" s="883"/>
      <c r="CK49" s="883"/>
      <c r="CL49" s="883"/>
      <c r="CM49" s="883"/>
      <c r="CN49" s="883"/>
      <c r="CO49" s="883"/>
      <c r="CP49" s="883"/>
      <c r="CQ49" s="883"/>
      <c r="CR49" s="883"/>
      <c r="CS49" s="883"/>
      <c r="CT49" s="883"/>
      <c r="CU49" s="883"/>
      <c r="CV49" s="883"/>
      <c r="CW49" s="883"/>
      <c r="CX49" s="883"/>
      <c r="CY49" s="883"/>
      <c r="CZ49" s="883"/>
      <c r="DA49" s="883"/>
      <c r="DB49" s="883"/>
      <c r="DC49" s="883"/>
      <c r="DD49" s="883"/>
      <c r="DE49" s="883"/>
      <c r="DF49" s="883"/>
      <c r="DG49" s="883"/>
      <c r="DH49" s="883"/>
      <c r="DI49" s="883"/>
      <c r="DJ49" s="883"/>
      <c r="DK49" s="883"/>
      <c r="DL49" s="883"/>
      <c r="DM49" s="883"/>
      <c r="DN49" s="883"/>
      <c r="DO49" s="883"/>
      <c r="DP49" s="883"/>
      <c r="DQ49" s="883"/>
      <c r="DR49" s="883"/>
      <c r="DS49" s="883"/>
      <c r="DT49" s="883"/>
      <c r="DU49" s="883"/>
      <c r="DV49" s="883"/>
      <c r="DW49" s="883"/>
      <c r="DX49" s="883"/>
      <c r="DY49" s="883"/>
      <c r="DZ49" s="883"/>
      <c r="EA49" s="883"/>
      <c r="EB49" s="883"/>
      <c r="EC49" s="883"/>
      <c r="ED49" s="883"/>
      <c r="EE49" s="883"/>
      <c r="EF49" s="883"/>
      <c r="EG49" s="883"/>
      <c r="EH49" s="883"/>
      <c r="EI49" s="883"/>
      <c r="EJ49" s="883"/>
      <c r="EK49" s="883"/>
      <c r="EL49" s="883"/>
      <c r="EM49" s="883"/>
      <c r="EN49" s="883"/>
      <c r="EO49" s="883"/>
      <c r="EP49" s="883"/>
      <c r="EQ49" s="883"/>
      <c r="ER49" s="883"/>
      <c r="ES49" s="883"/>
      <c r="ET49" s="883"/>
      <c r="EU49" s="883"/>
      <c r="EV49" s="883"/>
      <c r="EW49" s="883"/>
      <c r="EX49" s="883"/>
      <c r="EY49" s="883"/>
      <c r="EZ49" s="883"/>
      <c r="FA49" s="883"/>
      <c r="FB49" s="883"/>
      <c r="FC49" s="883"/>
      <c r="FD49" s="883"/>
      <c r="FE49" s="883"/>
      <c r="FF49" s="883"/>
      <c r="FG49" s="883"/>
      <c r="FH49" s="883"/>
      <c r="FI49" s="883"/>
      <c r="FJ49" s="883"/>
      <c r="FK49" s="883"/>
      <c r="FL49" s="883"/>
      <c r="FM49" s="883"/>
      <c r="FN49" s="883"/>
      <c r="FO49" s="883"/>
      <c r="FP49" s="883"/>
      <c r="FQ49" s="883"/>
      <c r="FR49" s="883"/>
      <c r="FS49" s="883"/>
      <c r="FT49" s="883"/>
      <c r="FU49" s="883"/>
      <c r="FV49" s="883"/>
      <c r="FW49" s="883"/>
      <c r="FX49" s="883"/>
      <c r="FY49" s="883"/>
      <c r="FZ49" s="883"/>
      <c r="GA49" s="883"/>
      <c r="GB49" s="883"/>
      <c r="GC49" s="883"/>
      <c r="GD49" s="883"/>
      <c r="GE49" s="883"/>
      <c r="GF49" s="883"/>
      <c r="GG49" s="883"/>
      <c r="GH49" s="883"/>
      <c r="GI49" s="883"/>
      <c r="GJ49" s="883"/>
      <c r="GK49" s="883"/>
      <c r="GL49" s="883"/>
      <c r="GM49" s="883"/>
      <c r="GN49" s="883"/>
      <c r="GO49" s="883"/>
      <c r="GP49" s="883"/>
      <c r="GQ49" s="883"/>
      <c r="GR49" s="883"/>
      <c r="GS49" s="883"/>
      <c r="GT49" s="883"/>
      <c r="GU49" s="883"/>
      <c r="GV49" s="883"/>
      <c r="GW49" s="883"/>
      <c r="GX49" s="883"/>
      <c r="GY49" s="883"/>
      <c r="GZ49" s="883"/>
      <c r="HA49" s="883"/>
      <c r="HB49" s="883"/>
      <c r="HC49" s="883"/>
      <c r="HD49" s="883"/>
      <c r="HE49" s="883"/>
      <c r="HF49" s="883"/>
      <c r="HG49" s="883"/>
      <c r="HH49" s="883"/>
      <c r="HI49" s="883"/>
      <c r="HJ49" s="883"/>
      <c r="HK49" s="883"/>
      <c r="HL49" s="883"/>
      <c r="HM49" s="883"/>
      <c r="HN49" s="883"/>
      <c r="HO49" s="883"/>
      <c r="HP49" s="883"/>
      <c r="HQ49" s="883"/>
      <c r="HR49" s="883"/>
      <c r="HS49" s="883"/>
      <c r="HT49" s="883"/>
      <c r="HU49" s="883"/>
      <c r="HV49" s="883"/>
      <c r="HW49" s="883"/>
      <c r="HX49" s="883"/>
      <c r="HY49" s="883"/>
      <c r="HZ49" s="883"/>
      <c r="IA49" s="883"/>
      <c r="IB49" s="883"/>
      <c r="IC49" s="883"/>
      <c r="ID49" s="883"/>
      <c r="IE49" s="883"/>
      <c r="IF49" s="883"/>
      <c r="IG49" s="883"/>
      <c r="IH49" s="883"/>
      <c r="II49" s="883"/>
      <c r="IJ49" s="883"/>
      <c r="IK49" s="883"/>
      <c r="IL49" s="883"/>
      <c r="IM49" s="883"/>
      <c r="IN49" s="883"/>
      <c r="IO49" s="883"/>
      <c r="IP49" s="883"/>
      <c r="IQ49" s="883"/>
      <c r="IR49" s="883"/>
      <c r="IS49" s="883"/>
      <c r="IT49" s="883"/>
      <c r="IU49" s="883"/>
      <c r="IV49" s="883"/>
    </row>
    <row r="50" spans="1:256">
      <c r="A50" s="883"/>
      <c r="B50" s="883"/>
      <c r="C50" s="883"/>
      <c r="D50" s="883"/>
      <c r="E50" s="883"/>
      <c r="F50" s="883"/>
      <c r="G50" s="883"/>
      <c r="H50" s="883"/>
      <c r="I50" s="883"/>
      <c r="J50" s="883"/>
      <c r="K50" s="883"/>
      <c r="L50" s="883"/>
      <c r="M50" s="883"/>
      <c r="N50" s="883"/>
      <c r="O50" s="883"/>
      <c r="P50" s="883"/>
      <c r="Q50" s="883"/>
      <c r="R50" s="883"/>
      <c r="S50" s="883"/>
      <c r="T50" s="883"/>
      <c r="U50" s="883"/>
      <c r="V50" s="883"/>
      <c r="W50" s="883"/>
      <c r="X50" s="883"/>
      <c r="Y50" s="883"/>
      <c r="Z50" s="883"/>
      <c r="AA50" s="883"/>
      <c r="AB50" s="883"/>
      <c r="AC50" s="883"/>
      <c r="AD50" s="883"/>
      <c r="AE50" s="883"/>
      <c r="AF50" s="883"/>
      <c r="AG50" s="883"/>
      <c r="AH50" s="883"/>
      <c r="AI50" s="883"/>
      <c r="AJ50" s="883"/>
      <c r="AK50" s="883"/>
      <c r="AL50" s="883"/>
      <c r="AM50" s="883"/>
      <c r="AN50" s="883"/>
      <c r="AO50" s="883"/>
      <c r="AP50" s="883"/>
      <c r="AQ50" s="883"/>
      <c r="AR50" s="883"/>
      <c r="AS50" s="883"/>
      <c r="AT50" s="883"/>
      <c r="AU50" s="883"/>
      <c r="AV50" s="883"/>
      <c r="AW50" s="883"/>
      <c r="AX50" s="883"/>
      <c r="AY50" s="883"/>
      <c r="AZ50" s="883"/>
      <c r="BA50" s="883"/>
      <c r="BB50" s="883"/>
      <c r="BC50" s="883"/>
      <c r="BD50" s="883"/>
      <c r="BE50" s="883"/>
      <c r="BF50" s="883"/>
      <c r="BG50" s="883"/>
      <c r="BH50" s="883"/>
      <c r="BI50" s="883"/>
      <c r="BJ50" s="883"/>
      <c r="BK50" s="883"/>
      <c r="BL50" s="883"/>
      <c r="BM50" s="883"/>
      <c r="BN50" s="883"/>
      <c r="BO50" s="883"/>
      <c r="BP50" s="883"/>
      <c r="BQ50" s="883"/>
      <c r="BR50" s="883"/>
      <c r="BS50" s="883"/>
      <c r="BT50" s="883"/>
      <c r="BU50" s="883"/>
      <c r="BV50" s="883"/>
      <c r="BW50" s="883"/>
      <c r="BX50" s="883"/>
      <c r="BY50" s="883"/>
      <c r="BZ50" s="883"/>
      <c r="CA50" s="883"/>
      <c r="CB50" s="883"/>
      <c r="CC50" s="883"/>
      <c r="CD50" s="883"/>
      <c r="CE50" s="883"/>
      <c r="CF50" s="883"/>
      <c r="CG50" s="883"/>
      <c r="CH50" s="883"/>
      <c r="CI50" s="883"/>
      <c r="CJ50" s="883"/>
      <c r="CK50" s="883"/>
      <c r="CL50" s="883"/>
      <c r="CM50" s="883"/>
      <c r="CN50" s="883"/>
      <c r="CO50" s="883"/>
      <c r="CP50" s="883"/>
      <c r="CQ50" s="883"/>
      <c r="CR50" s="883"/>
      <c r="CS50" s="883"/>
      <c r="CT50" s="883"/>
      <c r="CU50" s="883"/>
      <c r="CV50" s="883"/>
      <c r="CW50" s="883"/>
      <c r="CX50" s="883"/>
      <c r="CY50" s="883"/>
      <c r="CZ50" s="883"/>
      <c r="DA50" s="883"/>
      <c r="DB50" s="883"/>
      <c r="DC50" s="883"/>
      <c r="DD50" s="883"/>
      <c r="DE50" s="883"/>
      <c r="DF50" s="883"/>
      <c r="DG50" s="883"/>
      <c r="DH50" s="883"/>
      <c r="DI50" s="883"/>
      <c r="DJ50" s="883"/>
      <c r="DK50" s="883"/>
      <c r="DL50" s="883"/>
      <c r="DM50" s="883"/>
      <c r="DN50" s="883"/>
      <c r="DO50" s="883"/>
      <c r="DP50" s="883"/>
      <c r="DQ50" s="883"/>
      <c r="DR50" s="883"/>
      <c r="DS50" s="883"/>
      <c r="DT50" s="883"/>
      <c r="DU50" s="883"/>
      <c r="DV50" s="883"/>
      <c r="DW50" s="883"/>
      <c r="DX50" s="883"/>
      <c r="DY50" s="883"/>
      <c r="DZ50" s="883"/>
      <c r="EA50" s="883"/>
      <c r="EB50" s="883"/>
      <c r="EC50" s="883"/>
      <c r="ED50" s="883"/>
      <c r="EE50" s="883"/>
      <c r="EF50" s="883"/>
      <c r="EG50" s="883"/>
      <c r="EH50" s="883"/>
      <c r="EI50" s="883"/>
      <c r="EJ50" s="883"/>
      <c r="EK50" s="883"/>
      <c r="EL50" s="883"/>
      <c r="EM50" s="883"/>
      <c r="EN50" s="883"/>
      <c r="EO50" s="883"/>
      <c r="EP50" s="883"/>
      <c r="EQ50" s="883"/>
      <c r="ER50" s="883"/>
      <c r="ES50" s="883"/>
      <c r="ET50" s="883"/>
      <c r="EU50" s="883"/>
      <c r="EV50" s="883"/>
      <c r="EW50" s="883"/>
      <c r="EX50" s="883"/>
      <c r="EY50" s="883"/>
      <c r="EZ50" s="883"/>
      <c r="FA50" s="883"/>
      <c r="FB50" s="883"/>
      <c r="FC50" s="883"/>
      <c r="FD50" s="883"/>
      <c r="FE50" s="883"/>
      <c r="FF50" s="883"/>
      <c r="FG50" s="883"/>
      <c r="FH50" s="883"/>
      <c r="FI50" s="883"/>
      <c r="FJ50" s="883"/>
      <c r="FK50" s="883"/>
      <c r="FL50" s="883"/>
      <c r="FM50" s="883"/>
      <c r="FN50" s="883"/>
      <c r="FO50" s="883"/>
      <c r="FP50" s="883"/>
      <c r="FQ50" s="883"/>
      <c r="FR50" s="883"/>
      <c r="FS50" s="883"/>
      <c r="FT50" s="883"/>
      <c r="FU50" s="883"/>
      <c r="FV50" s="883"/>
      <c r="FW50" s="883"/>
      <c r="FX50" s="883"/>
      <c r="FY50" s="883"/>
      <c r="FZ50" s="883"/>
      <c r="GA50" s="883"/>
      <c r="GB50" s="883"/>
      <c r="GC50" s="883"/>
      <c r="GD50" s="883"/>
      <c r="GE50" s="883"/>
      <c r="GF50" s="883"/>
      <c r="GG50" s="883"/>
      <c r="GH50" s="883"/>
      <c r="GI50" s="883"/>
      <c r="GJ50" s="883"/>
      <c r="GK50" s="883"/>
      <c r="GL50" s="883"/>
      <c r="GM50" s="883"/>
      <c r="GN50" s="883"/>
      <c r="GO50" s="883"/>
      <c r="GP50" s="883"/>
      <c r="GQ50" s="883"/>
      <c r="GR50" s="883"/>
      <c r="GS50" s="883"/>
      <c r="GT50" s="883"/>
      <c r="GU50" s="883"/>
      <c r="GV50" s="883"/>
      <c r="GW50" s="883"/>
      <c r="GX50" s="883"/>
      <c r="GY50" s="883"/>
      <c r="GZ50" s="883"/>
      <c r="HA50" s="883"/>
      <c r="HB50" s="883"/>
      <c r="HC50" s="883"/>
      <c r="HD50" s="883"/>
      <c r="HE50" s="883"/>
      <c r="HF50" s="883"/>
      <c r="HG50" s="883"/>
      <c r="HH50" s="883"/>
      <c r="HI50" s="883"/>
      <c r="HJ50" s="883"/>
      <c r="HK50" s="883"/>
      <c r="HL50" s="883"/>
      <c r="HM50" s="883"/>
      <c r="HN50" s="883"/>
      <c r="HO50" s="883"/>
      <c r="HP50" s="883"/>
      <c r="HQ50" s="883"/>
      <c r="HR50" s="883"/>
      <c r="HS50" s="883"/>
      <c r="HT50" s="883"/>
      <c r="HU50" s="883"/>
      <c r="HV50" s="883"/>
      <c r="HW50" s="883"/>
      <c r="HX50" s="883"/>
      <c r="HY50" s="883"/>
      <c r="HZ50" s="883"/>
      <c r="IA50" s="883"/>
      <c r="IB50" s="883"/>
      <c r="IC50" s="883"/>
      <c r="ID50" s="883"/>
      <c r="IE50" s="883"/>
      <c r="IF50" s="883"/>
      <c r="IG50" s="883"/>
      <c r="IH50" s="883"/>
      <c r="II50" s="883"/>
      <c r="IJ50" s="883"/>
      <c r="IK50" s="883"/>
      <c r="IL50" s="883"/>
      <c r="IM50" s="883"/>
      <c r="IN50" s="883"/>
      <c r="IO50" s="883"/>
      <c r="IP50" s="883"/>
      <c r="IQ50" s="883"/>
      <c r="IR50" s="883"/>
      <c r="IS50" s="883"/>
      <c r="IT50" s="883"/>
      <c r="IU50" s="883"/>
      <c r="IV50" s="883"/>
    </row>
    <row r="51" spans="1:256">
      <c r="A51" s="883"/>
      <c r="B51" s="883"/>
      <c r="C51" s="883"/>
      <c r="D51" s="883"/>
      <c r="E51" s="883"/>
      <c r="F51" s="883"/>
      <c r="G51" s="883"/>
      <c r="H51" s="883"/>
      <c r="I51" s="883"/>
      <c r="J51" s="883"/>
      <c r="K51" s="883"/>
      <c r="L51" s="883"/>
      <c r="M51" s="883"/>
      <c r="N51" s="883"/>
      <c r="O51" s="883"/>
      <c r="P51" s="883"/>
      <c r="Q51" s="883"/>
      <c r="R51" s="883"/>
      <c r="S51" s="883"/>
      <c r="T51" s="883"/>
      <c r="U51" s="883"/>
      <c r="V51" s="883"/>
      <c r="W51" s="883"/>
      <c r="X51" s="883"/>
      <c r="Y51" s="883"/>
      <c r="Z51" s="883"/>
      <c r="AA51" s="883"/>
      <c r="AB51" s="883"/>
      <c r="AC51" s="883"/>
      <c r="AD51" s="883"/>
      <c r="AE51" s="883"/>
      <c r="AF51" s="883"/>
      <c r="AG51" s="883"/>
      <c r="AH51" s="883"/>
      <c r="AI51" s="883"/>
      <c r="AJ51" s="883"/>
      <c r="AK51" s="883"/>
      <c r="AL51" s="883"/>
      <c r="AM51" s="883"/>
      <c r="AN51" s="883"/>
      <c r="AO51" s="883"/>
      <c r="AP51" s="883"/>
      <c r="AQ51" s="883"/>
      <c r="AR51" s="883"/>
      <c r="AS51" s="883"/>
      <c r="AT51" s="883"/>
      <c r="AU51" s="883"/>
      <c r="AV51" s="883"/>
      <c r="AW51" s="883"/>
      <c r="AX51" s="883"/>
      <c r="AY51" s="883"/>
      <c r="AZ51" s="883"/>
      <c r="BA51" s="883"/>
      <c r="BB51" s="883"/>
      <c r="BC51" s="883"/>
      <c r="BD51" s="883"/>
      <c r="BE51" s="883"/>
      <c r="BF51" s="883"/>
      <c r="BG51" s="883"/>
      <c r="BH51" s="883"/>
      <c r="BI51" s="883"/>
      <c r="BJ51" s="883"/>
      <c r="BK51" s="883"/>
      <c r="BL51" s="883"/>
      <c r="BM51" s="883"/>
      <c r="BN51" s="883"/>
      <c r="BO51" s="883"/>
      <c r="BP51" s="883"/>
      <c r="BQ51" s="883"/>
      <c r="BR51" s="883"/>
      <c r="BS51" s="883"/>
      <c r="BT51" s="883"/>
      <c r="BU51" s="883"/>
      <c r="BV51" s="883"/>
      <c r="BW51" s="883"/>
      <c r="BX51" s="883"/>
      <c r="BY51" s="883"/>
      <c r="BZ51" s="883"/>
      <c r="CA51" s="883"/>
      <c r="CB51" s="883"/>
      <c r="CC51" s="883"/>
      <c r="CD51" s="883"/>
      <c r="CE51" s="883"/>
      <c r="CF51" s="883"/>
      <c r="CG51" s="883"/>
      <c r="CH51" s="883"/>
      <c r="CI51" s="883"/>
      <c r="CJ51" s="883"/>
      <c r="CK51" s="883"/>
      <c r="CL51" s="883"/>
      <c r="CM51" s="883"/>
      <c r="CN51" s="883"/>
      <c r="CO51" s="883"/>
      <c r="CP51" s="883"/>
      <c r="CQ51" s="883"/>
      <c r="CR51" s="883"/>
      <c r="CS51" s="883"/>
      <c r="CT51" s="883"/>
      <c r="CU51" s="883"/>
      <c r="CV51" s="883"/>
      <c r="CW51" s="883"/>
      <c r="CX51" s="883"/>
      <c r="CY51" s="883"/>
      <c r="CZ51" s="883"/>
      <c r="DA51" s="883"/>
      <c r="DB51" s="883"/>
      <c r="DC51" s="883"/>
      <c r="DD51" s="883"/>
      <c r="DE51" s="883"/>
      <c r="DF51" s="883"/>
      <c r="DG51" s="883"/>
      <c r="DH51" s="883"/>
      <c r="DI51" s="883"/>
      <c r="DJ51" s="883"/>
      <c r="DK51" s="883"/>
      <c r="DL51" s="883"/>
      <c r="DM51" s="883"/>
      <c r="DN51" s="883"/>
      <c r="DO51" s="883"/>
      <c r="DP51" s="883"/>
      <c r="DQ51" s="883"/>
      <c r="DR51" s="883"/>
      <c r="DS51" s="883"/>
      <c r="DT51" s="883"/>
      <c r="DU51" s="883"/>
      <c r="DV51" s="883"/>
      <c r="DW51" s="883"/>
      <c r="DX51" s="883"/>
      <c r="DY51" s="883"/>
      <c r="DZ51" s="883"/>
      <c r="EA51" s="883"/>
      <c r="EB51" s="883"/>
      <c r="EC51" s="883"/>
      <c r="ED51" s="883"/>
      <c r="EE51" s="883"/>
      <c r="EF51" s="883"/>
      <c r="EG51" s="883"/>
      <c r="EH51" s="883"/>
      <c r="EI51" s="883"/>
      <c r="EJ51" s="883"/>
      <c r="EK51" s="883"/>
      <c r="EL51" s="883"/>
      <c r="EM51" s="883"/>
      <c r="EN51" s="883"/>
      <c r="EO51" s="883"/>
      <c r="EP51" s="883"/>
      <c r="EQ51" s="883"/>
      <c r="ER51" s="883"/>
      <c r="ES51" s="883"/>
      <c r="ET51" s="883"/>
      <c r="EU51" s="883"/>
      <c r="EV51" s="883"/>
      <c r="EW51" s="883"/>
      <c r="EX51" s="883"/>
      <c r="EY51" s="883"/>
      <c r="EZ51" s="883"/>
      <c r="FA51" s="883"/>
      <c r="FB51" s="883"/>
      <c r="FC51" s="883"/>
      <c r="FD51" s="883"/>
      <c r="FE51" s="883"/>
      <c r="FF51" s="883"/>
      <c r="FG51" s="883"/>
      <c r="FH51" s="883"/>
      <c r="FI51" s="883"/>
      <c r="FJ51" s="883"/>
      <c r="FK51" s="883"/>
      <c r="FL51" s="883"/>
      <c r="FM51" s="883"/>
      <c r="FN51" s="883"/>
      <c r="FO51" s="883"/>
      <c r="FP51" s="883"/>
      <c r="FQ51" s="883"/>
      <c r="FR51" s="883"/>
      <c r="FS51" s="883"/>
      <c r="FT51" s="883"/>
      <c r="FU51" s="883"/>
      <c r="FV51" s="883"/>
      <c r="FW51" s="883"/>
      <c r="FX51" s="883"/>
      <c r="FY51" s="883"/>
      <c r="FZ51" s="883"/>
      <c r="GA51" s="883"/>
      <c r="GB51" s="883"/>
      <c r="GC51" s="883"/>
      <c r="GD51" s="883"/>
      <c r="GE51" s="883"/>
      <c r="GF51" s="883"/>
      <c r="GG51" s="883"/>
      <c r="GH51" s="883"/>
      <c r="GI51" s="883"/>
      <c r="GJ51" s="883"/>
      <c r="GK51" s="883"/>
      <c r="GL51" s="883"/>
      <c r="GM51" s="883"/>
      <c r="GN51" s="883"/>
      <c r="GO51" s="883"/>
      <c r="GP51" s="883"/>
      <c r="GQ51" s="883"/>
      <c r="GR51" s="883"/>
      <c r="GS51" s="883"/>
      <c r="GT51" s="883"/>
      <c r="GU51" s="883"/>
      <c r="GV51" s="883"/>
      <c r="GW51" s="883"/>
      <c r="GX51" s="883"/>
      <c r="GY51" s="883"/>
      <c r="GZ51" s="883"/>
      <c r="HA51" s="883"/>
      <c r="HB51" s="883"/>
      <c r="HC51" s="883"/>
      <c r="HD51" s="883"/>
      <c r="HE51" s="883"/>
      <c r="HF51" s="883"/>
      <c r="HG51" s="883"/>
      <c r="HH51" s="883"/>
      <c r="HI51" s="883"/>
      <c r="HJ51" s="883"/>
      <c r="HK51" s="883"/>
      <c r="HL51" s="883"/>
      <c r="HM51" s="883"/>
      <c r="HN51" s="883"/>
      <c r="HO51" s="883"/>
      <c r="HP51" s="883"/>
      <c r="HQ51" s="883"/>
      <c r="HR51" s="883"/>
      <c r="HS51" s="883"/>
      <c r="HT51" s="883"/>
      <c r="HU51" s="883"/>
      <c r="HV51" s="883"/>
      <c r="HW51" s="883"/>
      <c r="HX51" s="883"/>
      <c r="HY51" s="883"/>
      <c r="HZ51" s="883"/>
      <c r="IA51" s="883"/>
      <c r="IB51" s="883"/>
      <c r="IC51" s="883"/>
      <c r="ID51" s="883"/>
      <c r="IE51" s="883"/>
      <c r="IF51" s="883"/>
      <c r="IG51" s="883"/>
      <c r="IH51" s="883"/>
      <c r="II51" s="883"/>
      <c r="IJ51" s="883"/>
      <c r="IK51" s="883"/>
      <c r="IL51" s="883"/>
      <c r="IM51" s="883"/>
      <c r="IN51" s="883"/>
      <c r="IO51" s="883"/>
      <c r="IP51" s="883"/>
      <c r="IQ51" s="883"/>
      <c r="IR51" s="883"/>
      <c r="IS51" s="883"/>
      <c r="IT51" s="883"/>
      <c r="IU51" s="883"/>
      <c r="IV51" s="883"/>
    </row>
    <row r="52" spans="1:256">
      <c r="A52" s="883"/>
      <c r="B52" s="883"/>
      <c r="C52" s="883"/>
      <c r="D52" s="883"/>
      <c r="E52" s="883"/>
      <c r="F52" s="883"/>
      <c r="G52" s="883"/>
      <c r="H52" s="883"/>
      <c r="I52" s="883"/>
      <c r="J52" s="883"/>
      <c r="K52" s="883"/>
      <c r="L52" s="883"/>
      <c r="M52" s="883"/>
      <c r="N52" s="883"/>
      <c r="O52" s="883"/>
      <c r="P52" s="883"/>
      <c r="Q52" s="883"/>
      <c r="R52" s="883"/>
      <c r="S52" s="883"/>
      <c r="T52" s="883"/>
      <c r="U52" s="883"/>
      <c r="V52" s="883"/>
      <c r="W52" s="883"/>
      <c r="X52" s="883"/>
      <c r="Y52" s="883"/>
      <c r="Z52" s="883"/>
      <c r="AA52" s="883"/>
      <c r="AB52" s="883"/>
      <c r="AC52" s="883"/>
      <c r="AD52" s="883"/>
      <c r="AE52" s="883"/>
      <c r="AF52" s="883"/>
      <c r="AG52" s="883"/>
      <c r="AH52" s="883"/>
      <c r="AI52" s="883"/>
      <c r="AJ52" s="883"/>
      <c r="AK52" s="883"/>
      <c r="AL52" s="883"/>
      <c r="AM52" s="883"/>
      <c r="AN52" s="883"/>
      <c r="AO52" s="883"/>
      <c r="AP52" s="883"/>
      <c r="AQ52" s="883"/>
      <c r="AR52" s="883"/>
      <c r="AS52" s="883"/>
      <c r="AT52" s="883"/>
      <c r="AU52" s="883"/>
      <c r="AV52" s="883"/>
      <c r="AW52" s="883"/>
      <c r="AX52" s="883"/>
      <c r="AY52" s="883"/>
      <c r="AZ52" s="883"/>
      <c r="BA52" s="883"/>
      <c r="BB52" s="883"/>
      <c r="BC52" s="883"/>
      <c r="BD52" s="883"/>
      <c r="BE52" s="883"/>
      <c r="BF52" s="883"/>
      <c r="BG52" s="883"/>
      <c r="BH52" s="883"/>
      <c r="BI52" s="883"/>
      <c r="BJ52" s="883"/>
      <c r="BK52" s="883"/>
      <c r="BL52" s="883"/>
      <c r="BM52" s="883"/>
      <c r="BN52" s="883"/>
      <c r="BO52" s="883"/>
      <c r="BP52" s="883"/>
      <c r="BQ52" s="883"/>
      <c r="BR52" s="883"/>
      <c r="BS52" s="883"/>
      <c r="BT52" s="883"/>
      <c r="BU52" s="883"/>
      <c r="BV52" s="883"/>
      <c r="BW52" s="883"/>
      <c r="BX52" s="883"/>
      <c r="BY52" s="883"/>
      <c r="BZ52" s="883"/>
      <c r="CA52" s="883"/>
      <c r="CB52" s="883"/>
      <c r="CC52" s="883"/>
      <c r="CD52" s="883"/>
      <c r="CE52" s="883"/>
      <c r="CF52" s="883"/>
      <c r="CG52" s="883"/>
      <c r="CH52" s="883"/>
      <c r="CI52" s="883"/>
      <c r="CJ52" s="883"/>
      <c r="CK52" s="883"/>
      <c r="CL52" s="883"/>
      <c r="CM52" s="883"/>
      <c r="CN52" s="883"/>
      <c r="CO52" s="883"/>
      <c r="CP52" s="883"/>
      <c r="CQ52" s="883"/>
      <c r="CR52" s="883"/>
      <c r="CS52" s="883"/>
      <c r="CT52" s="883"/>
      <c r="CU52" s="883"/>
      <c r="CV52" s="883"/>
      <c r="CW52" s="883"/>
      <c r="CX52" s="883"/>
      <c r="CY52" s="883"/>
      <c r="CZ52" s="883"/>
      <c r="DA52" s="883"/>
      <c r="DB52" s="883"/>
      <c r="DC52" s="883"/>
      <c r="DD52" s="883"/>
      <c r="DE52" s="883"/>
      <c r="DF52" s="883"/>
      <c r="DG52" s="883"/>
      <c r="DH52" s="883"/>
      <c r="DI52" s="883"/>
      <c r="DJ52" s="883"/>
      <c r="DK52" s="883"/>
      <c r="DL52" s="883"/>
      <c r="DM52" s="883"/>
      <c r="DN52" s="883"/>
      <c r="DO52" s="883"/>
      <c r="DP52" s="883"/>
      <c r="DQ52" s="883"/>
      <c r="DR52" s="883"/>
      <c r="DS52" s="883"/>
      <c r="DT52" s="883"/>
      <c r="DU52" s="883"/>
      <c r="DV52" s="883"/>
      <c r="DW52" s="883"/>
      <c r="DX52" s="883"/>
      <c r="DY52" s="883"/>
      <c r="DZ52" s="883"/>
      <c r="EA52" s="883"/>
      <c r="EB52" s="883"/>
      <c r="EC52" s="883"/>
      <c r="ED52" s="883"/>
      <c r="EE52" s="883"/>
      <c r="EF52" s="883"/>
      <c r="EG52" s="883"/>
      <c r="EH52" s="883"/>
      <c r="EI52" s="883"/>
      <c r="EJ52" s="883"/>
      <c r="EK52" s="883"/>
      <c r="EL52" s="883"/>
      <c r="EM52" s="883"/>
      <c r="EN52" s="883"/>
      <c r="EO52" s="883"/>
      <c r="EP52" s="883"/>
      <c r="EQ52" s="883"/>
      <c r="ER52" s="883"/>
      <c r="ES52" s="883"/>
      <c r="ET52" s="883"/>
      <c r="EU52" s="883"/>
      <c r="EV52" s="883"/>
      <c r="EW52" s="883"/>
      <c r="EX52" s="883"/>
      <c r="EY52" s="883"/>
      <c r="EZ52" s="883"/>
      <c r="FA52" s="883"/>
      <c r="FB52" s="883"/>
      <c r="FC52" s="883"/>
      <c r="FD52" s="883"/>
      <c r="FE52" s="883"/>
      <c r="FF52" s="883"/>
      <c r="FG52" s="883"/>
      <c r="FH52" s="883"/>
      <c r="FI52" s="883"/>
      <c r="FJ52" s="883"/>
      <c r="FK52" s="883"/>
      <c r="FL52" s="883"/>
      <c r="FM52" s="883"/>
      <c r="FN52" s="883"/>
      <c r="FO52" s="883"/>
      <c r="FP52" s="883"/>
      <c r="FQ52" s="883"/>
      <c r="FR52" s="883"/>
      <c r="FS52" s="883"/>
      <c r="FT52" s="883"/>
      <c r="FU52" s="883"/>
      <c r="FV52" s="883"/>
      <c r="FW52" s="883"/>
      <c r="FX52" s="883"/>
      <c r="FY52" s="883"/>
      <c r="FZ52" s="883"/>
      <c r="GA52" s="883"/>
      <c r="GB52" s="883"/>
      <c r="GC52" s="883"/>
      <c r="GD52" s="883"/>
      <c r="GE52" s="883"/>
      <c r="GF52" s="883"/>
      <c r="GG52" s="883"/>
      <c r="GH52" s="883"/>
      <c r="GI52" s="883"/>
      <c r="GJ52" s="883"/>
      <c r="GK52" s="883"/>
      <c r="GL52" s="883"/>
      <c r="GM52" s="883"/>
      <c r="GN52" s="883"/>
      <c r="GO52" s="883"/>
      <c r="GP52" s="883"/>
      <c r="GQ52" s="883"/>
      <c r="GR52" s="883"/>
      <c r="GS52" s="883"/>
      <c r="GT52" s="883"/>
      <c r="GU52" s="883"/>
      <c r="GV52" s="883"/>
      <c r="GW52" s="883"/>
      <c r="GX52" s="883"/>
      <c r="GY52" s="883"/>
      <c r="GZ52" s="883"/>
      <c r="HA52" s="883"/>
      <c r="HB52" s="883"/>
      <c r="HC52" s="883"/>
      <c r="HD52" s="883"/>
      <c r="HE52" s="883"/>
      <c r="HF52" s="883"/>
      <c r="HG52" s="883"/>
      <c r="HH52" s="883"/>
      <c r="HI52" s="883"/>
      <c r="HJ52" s="883"/>
      <c r="HK52" s="883"/>
      <c r="HL52" s="883"/>
      <c r="HM52" s="883"/>
      <c r="HN52" s="883"/>
      <c r="HO52" s="883"/>
      <c r="HP52" s="883"/>
      <c r="HQ52" s="883"/>
      <c r="HR52" s="883"/>
      <c r="HS52" s="883"/>
      <c r="HT52" s="883"/>
      <c r="HU52" s="883"/>
      <c r="HV52" s="883"/>
      <c r="HW52" s="883"/>
      <c r="HX52" s="883"/>
      <c r="HY52" s="883"/>
      <c r="HZ52" s="883"/>
      <c r="IA52" s="883"/>
      <c r="IB52" s="883"/>
      <c r="IC52" s="883"/>
      <c r="ID52" s="883"/>
      <c r="IE52" s="883"/>
      <c r="IF52" s="883"/>
      <c r="IG52" s="883"/>
      <c r="IH52" s="883"/>
      <c r="II52" s="883"/>
      <c r="IJ52" s="883"/>
      <c r="IK52" s="883"/>
      <c r="IL52" s="883"/>
      <c r="IM52" s="883"/>
      <c r="IN52" s="883"/>
      <c r="IO52" s="883"/>
      <c r="IP52" s="883"/>
      <c r="IQ52" s="883"/>
      <c r="IR52" s="883"/>
      <c r="IS52" s="883"/>
      <c r="IT52" s="883"/>
      <c r="IU52" s="883"/>
      <c r="IV52" s="883"/>
    </row>
    <row r="53" spans="1:256" s="76" customFormat="1">
      <c r="B53" s="261"/>
      <c r="C53" s="261"/>
      <c r="D53" s="261"/>
      <c r="E53" s="261"/>
      <c r="F53" s="261"/>
    </row>
    <row r="54" spans="1:256" s="76" customFormat="1">
      <c r="B54" s="262"/>
      <c r="C54" s="262"/>
      <c r="D54" s="262"/>
      <c r="E54" s="262"/>
      <c r="F54" s="262"/>
    </row>
    <row r="55" spans="1:256" s="76" customFormat="1">
      <c r="B55" s="262"/>
      <c r="C55" s="263"/>
      <c r="D55" s="262"/>
      <c r="E55" s="263"/>
      <c r="F55" s="262"/>
    </row>
    <row r="56" spans="1:256" s="76" customFormat="1">
      <c r="B56" s="262"/>
      <c r="C56" s="263"/>
      <c r="D56" s="262"/>
      <c r="E56" s="263"/>
      <c r="F56" s="262"/>
    </row>
    <row r="57" spans="1:256" s="76" customFormat="1">
      <c r="B57" s="262"/>
      <c r="C57" s="263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4"/>
      <c r="BR57" s="264"/>
      <c r="BS57" s="264"/>
      <c r="BT57" s="264"/>
      <c r="BU57" s="264"/>
      <c r="BV57" s="264"/>
      <c r="BW57" s="264"/>
      <c r="BX57" s="264"/>
      <c r="BY57" s="264"/>
      <c r="BZ57" s="264"/>
      <c r="CA57" s="264"/>
      <c r="CB57" s="264"/>
      <c r="CC57" s="264"/>
      <c r="CD57" s="264"/>
      <c r="CE57" s="264"/>
      <c r="CF57" s="264"/>
      <c r="CG57" s="264"/>
      <c r="CH57" s="264"/>
      <c r="CI57" s="264"/>
      <c r="CJ57" s="264"/>
      <c r="CK57" s="264"/>
      <c r="CL57" s="264"/>
      <c r="CM57" s="264"/>
      <c r="CN57" s="264"/>
      <c r="CO57" s="264"/>
      <c r="CP57" s="264"/>
      <c r="CQ57" s="264"/>
      <c r="CR57" s="264"/>
      <c r="CS57" s="264"/>
      <c r="CT57" s="264"/>
      <c r="CU57" s="264"/>
      <c r="CV57" s="264"/>
      <c r="CW57" s="264"/>
      <c r="CX57" s="264"/>
      <c r="CY57" s="264"/>
      <c r="CZ57" s="264"/>
      <c r="DA57" s="264"/>
      <c r="DB57" s="264"/>
      <c r="DC57" s="264"/>
      <c r="DD57" s="264"/>
      <c r="DE57" s="264"/>
      <c r="DF57" s="264"/>
      <c r="DG57" s="264"/>
      <c r="DH57" s="264"/>
      <c r="DI57" s="264"/>
      <c r="DJ57" s="264"/>
      <c r="DK57" s="264"/>
      <c r="DL57" s="264"/>
      <c r="DM57" s="264"/>
      <c r="DN57" s="264"/>
      <c r="DO57" s="264"/>
      <c r="DP57" s="264"/>
      <c r="DQ57" s="264"/>
      <c r="DR57" s="264"/>
      <c r="DS57" s="264"/>
      <c r="DT57" s="264"/>
      <c r="DU57" s="264"/>
      <c r="DV57" s="264"/>
      <c r="DW57" s="264"/>
      <c r="DX57" s="264"/>
      <c r="DY57" s="264"/>
      <c r="DZ57" s="264"/>
      <c r="EA57" s="264"/>
      <c r="EB57" s="264"/>
      <c r="EC57" s="264"/>
      <c r="ED57" s="264"/>
      <c r="EE57" s="264"/>
      <c r="EF57" s="264"/>
      <c r="EG57" s="264"/>
      <c r="EH57" s="264"/>
      <c r="EI57" s="264"/>
      <c r="EJ57" s="264"/>
      <c r="EK57" s="264"/>
      <c r="EL57" s="264"/>
      <c r="EM57" s="264"/>
      <c r="EN57" s="264"/>
      <c r="EO57" s="264"/>
      <c r="EP57" s="264"/>
      <c r="EQ57" s="264"/>
      <c r="ER57" s="264"/>
      <c r="ES57" s="264"/>
      <c r="ET57" s="264"/>
      <c r="EU57" s="264"/>
      <c r="EV57" s="264"/>
      <c r="EW57" s="264"/>
      <c r="EX57" s="264"/>
      <c r="EY57" s="264"/>
      <c r="EZ57" s="264"/>
      <c r="FA57" s="264"/>
      <c r="FB57" s="264"/>
      <c r="FC57" s="264"/>
      <c r="FD57" s="264"/>
      <c r="FE57" s="264"/>
      <c r="FF57" s="264"/>
      <c r="FG57" s="264"/>
      <c r="FH57" s="264"/>
      <c r="FI57" s="264"/>
      <c r="FJ57" s="264"/>
      <c r="FK57" s="264"/>
      <c r="FL57" s="264"/>
      <c r="FM57" s="264"/>
      <c r="FN57" s="264"/>
      <c r="FO57" s="264"/>
      <c r="FP57" s="264"/>
      <c r="FQ57" s="264"/>
      <c r="FR57" s="264"/>
      <c r="FS57" s="264"/>
      <c r="FT57" s="264"/>
      <c r="FU57" s="264"/>
      <c r="FV57" s="264"/>
      <c r="FW57" s="264"/>
      <c r="FX57" s="264"/>
      <c r="FY57" s="264"/>
      <c r="FZ57" s="264"/>
      <c r="GA57" s="264"/>
      <c r="GB57" s="264"/>
      <c r="GC57" s="264"/>
      <c r="GD57" s="264"/>
      <c r="GE57" s="264"/>
      <c r="GF57" s="264"/>
      <c r="GG57" s="264"/>
      <c r="GH57" s="264"/>
      <c r="GI57" s="264"/>
      <c r="GJ57" s="264"/>
      <c r="GK57" s="264"/>
      <c r="GL57" s="264"/>
      <c r="GM57" s="264"/>
      <c r="GN57" s="264"/>
      <c r="GO57" s="264"/>
      <c r="GP57" s="264"/>
      <c r="GQ57" s="264"/>
      <c r="GR57" s="264"/>
      <c r="GS57" s="264"/>
      <c r="GT57" s="264"/>
      <c r="GU57" s="264"/>
      <c r="GV57" s="264"/>
      <c r="GW57" s="264"/>
      <c r="GX57" s="264"/>
      <c r="GY57" s="264"/>
      <c r="GZ57" s="264"/>
      <c r="HA57" s="264"/>
      <c r="HB57" s="264"/>
      <c r="HC57" s="264"/>
      <c r="HD57" s="264"/>
      <c r="HE57" s="264"/>
      <c r="HF57" s="264"/>
      <c r="HG57" s="264"/>
      <c r="HH57" s="264"/>
      <c r="HI57" s="264"/>
      <c r="HJ57" s="264"/>
      <c r="HK57" s="264"/>
      <c r="HL57" s="264"/>
      <c r="HM57" s="264"/>
      <c r="HN57" s="264"/>
      <c r="HO57" s="264"/>
      <c r="HP57" s="264"/>
      <c r="HQ57" s="264"/>
      <c r="HR57" s="264"/>
      <c r="HS57" s="264"/>
      <c r="HT57" s="264"/>
      <c r="HU57" s="264"/>
      <c r="HV57" s="264"/>
      <c r="HW57" s="264"/>
      <c r="HX57" s="264"/>
      <c r="HY57" s="264"/>
      <c r="HZ57" s="264"/>
      <c r="IA57" s="264"/>
      <c r="IB57" s="264"/>
      <c r="IC57" s="264"/>
      <c r="ID57" s="264"/>
      <c r="IE57" s="264"/>
      <c r="IF57" s="264"/>
      <c r="IG57" s="264"/>
      <c r="IH57" s="264"/>
      <c r="II57" s="264"/>
      <c r="IJ57" s="264"/>
      <c r="IK57" s="264"/>
      <c r="IL57" s="264"/>
      <c r="IM57" s="264"/>
      <c r="IN57" s="264"/>
      <c r="IO57" s="264"/>
      <c r="IP57" s="264"/>
      <c r="IQ57" s="264"/>
      <c r="IR57" s="264"/>
      <c r="IS57" s="264"/>
      <c r="IT57" s="264"/>
      <c r="IU57" s="264"/>
    </row>
    <row r="58" spans="1:256" s="76" customFormat="1">
      <c r="B58" s="265"/>
      <c r="C58" s="263"/>
    </row>
    <row r="59" spans="1:256" s="76" customFormat="1">
      <c r="B59" s="262"/>
      <c r="C59" s="263"/>
      <c r="D59" s="262"/>
      <c r="E59" s="263"/>
      <c r="F59" s="262"/>
    </row>
  </sheetData>
  <mergeCells count="34">
    <mergeCell ref="BU46:CB46"/>
    <mergeCell ref="B2:G2"/>
    <mergeCell ref="D3:E3"/>
    <mergeCell ref="A46:H46"/>
    <mergeCell ref="I46:P46"/>
    <mergeCell ref="Q46:X46"/>
    <mergeCell ref="Y46:AF46"/>
    <mergeCell ref="AG46:AN46"/>
    <mergeCell ref="AO46:AV46"/>
    <mergeCell ref="AW46:BD46"/>
    <mergeCell ref="BE46:BL46"/>
    <mergeCell ref="BM46:BT46"/>
    <mergeCell ref="FM46:FT46"/>
    <mergeCell ref="CC46:CJ46"/>
    <mergeCell ref="CK46:CR46"/>
    <mergeCell ref="CS46:CZ46"/>
    <mergeCell ref="DA46:DH46"/>
    <mergeCell ref="DI46:DP46"/>
    <mergeCell ref="DQ46:DX46"/>
    <mergeCell ref="DY46:EF46"/>
    <mergeCell ref="EG46:EN46"/>
    <mergeCell ref="EO46:EV46"/>
    <mergeCell ref="EW46:FD46"/>
    <mergeCell ref="FE46:FL46"/>
    <mergeCell ref="HQ46:HX46"/>
    <mergeCell ref="HY46:IF46"/>
    <mergeCell ref="IG46:IN46"/>
    <mergeCell ref="IO46:IV46"/>
    <mergeCell ref="FU46:GB46"/>
    <mergeCell ref="GC46:GJ46"/>
    <mergeCell ref="GK46:GR46"/>
    <mergeCell ref="GS46:GZ46"/>
    <mergeCell ref="HA46:HH46"/>
    <mergeCell ref="HI46:HP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"/>
  <sheetViews>
    <sheetView workbookViewId="0">
      <selection activeCell="G16" sqref="G16"/>
    </sheetView>
  </sheetViews>
  <sheetFormatPr baseColWidth="10" defaultRowHeight="15"/>
  <cols>
    <col min="1" max="1" width="1.28515625" style="1" customWidth="1"/>
    <col min="2" max="2" width="5.7109375" style="1" customWidth="1"/>
    <col min="3" max="3" width="41.7109375" style="1" customWidth="1"/>
    <col min="4" max="7" width="35.7109375" style="1" customWidth="1"/>
    <col min="8" max="16384" width="11.42578125" style="1"/>
  </cols>
  <sheetData>
    <row r="1" spans="2:7" ht="6" customHeight="1" thickBot="1"/>
    <row r="2" spans="2:7" ht="52.5" customHeight="1" thickTop="1">
      <c r="B2" s="1199" t="s">
        <v>986</v>
      </c>
      <c r="C2" s="1200"/>
      <c r="D2" s="1200"/>
      <c r="E2" s="1200"/>
      <c r="F2" s="1200"/>
      <c r="G2" s="1201"/>
    </row>
    <row r="3" spans="2:7" ht="4.5" customHeight="1">
      <c r="B3" s="272"/>
      <c r="C3" s="273"/>
      <c r="D3" s="273"/>
      <c r="E3" s="273"/>
      <c r="F3" s="274"/>
      <c r="G3" s="275"/>
    </row>
    <row r="4" spans="2:7">
      <c r="B4" s="271" t="s">
        <v>1064</v>
      </c>
      <c r="C4" s="1091"/>
      <c r="D4" s="285"/>
      <c r="E4" s="286"/>
      <c r="F4" s="1202" t="s">
        <v>1065</v>
      </c>
      <c r="G4" s="1203"/>
    </row>
    <row r="5" spans="2:7" ht="9.75" customHeight="1" thickBot="1">
      <c r="B5" s="1092"/>
      <c r="C5" s="1093"/>
      <c r="D5" s="1093"/>
      <c r="E5" s="1093"/>
      <c r="F5" s="1093"/>
      <c r="G5" s="1094"/>
    </row>
    <row r="6" spans="2:7" ht="7.5" customHeight="1" thickTop="1" thickBot="1"/>
    <row r="7" spans="2:7" ht="15.75" thickTop="1">
      <c r="B7" s="1204" t="s">
        <v>546</v>
      </c>
      <c r="C7" s="1205"/>
      <c r="D7" s="1208" t="s">
        <v>547</v>
      </c>
      <c r="E7" s="1210" t="s">
        <v>548</v>
      </c>
      <c r="F7" s="1210" t="s">
        <v>549</v>
      </c>
      <c r="G7" s="1212" t="s">
        <v>550</v>
      </c>
    </row>
    <row r="8" spans="2:7" ht="15.75" thickBot="1">
      <c r="B8" s="1206"/>
      <c r="C8" s="1207"/>
      <c r="D8" s="1209"/>
      <c r="E8" s="1211"/>
      <c r="F8" s="1211"/>
      <c r="G8" s="1213"/>
    </row>
    <row r="9" spans="2:7" ht="7.5" customHeight="1" thickTop="1" thickBot="1"/>
    <row r="10" spans="2:7" ht="15.75" thickTop="1">
      <c r="B10" s="1095"/>
      <c r="C10" s="1096"/>
      <c r="D10" s="1097"/>
      <c r="E10" s="1097"/>
      <c r="F10" s="1097"/>
      <c r="G10" s="1098"/>
    </row>
    <row r="11" spans="2:7">
      <c r="B11" s="1192" t="s">
        <v>551</v>
      </c>
      <c r="C11" s="1193"/>
      <c r="D11" s="734"/>
      <c r="E11" s="734"/>
      <c r="F11" s="734"/>
      <c r="G11" s="735"/>
    </row>
    <row r="12" spans="2:7">
      <c r="B12" s="277"/>
      <c r="C12" s="278"/>
      <c r="D12" s="734"/>
      <c r="E12" s="734"/>
      <c r="F12" s="734"/>
      <c r="G12" s="735"/>
    </row>
    <row r="13" spans="2:7">
      <c r="B13" s="277" t="s">
        <v>552</v>
      </c>
      <c r="C13" s="278"/>
      <c r="D13" s="734"/>
      <c r="E13" s="734"/>
      <c r="F13" s="734"/>
      <c r="G13" s="735"/>
    </row>
    <row r="14" spans="2:7">
      <c r="B14" s="886"/>
      <c r="C14" s="274"/>
      <c r="D14" s="734"/>
      <c r="E14" s="734"/>
      <c r="F14" s="734"/>
      <c r="G14" s="735"/>
    </row>
    <row r="15" spans="2:7">
      <c r="B15" s="884" t="s">
        <v>553</v>
      </c>
      <c r="C15" s="885"/>
      <c r="D15" s="736"/>
      <c r="E15" s="736"/>
      <c r="F15" s="736">
        <f>SUM(F16:F18)</f>
        <v>0</v>
      </c>
      <c r="G15" s="737">
        <f>SUM(G16:G18)</f>
        <v>0</v>
      </c>
    </row>
    <row r="16" spans="2:7">
      <c r="B16" s="279"/>
      <c r="C16" s="276" t="s">
        <v>554</v>
      </c>
      <c r="D16" s="738"/>
      <c r="E16" s="738"/>
      <c r="F16" s="738"/>
      <c r="G16" s="739"/>
    </row>
    <row r="17" spans="2:7">
      <c r="B17" s="279" t="s">
        <v>481</v>
      </c>
      <c r="C17" s="276" t="s">
        <v>555</v>
      </c>
      <c r="D17" s="738"/>
      <c r="E17" s="738"/>
      <c r="F17" s="738"/>
      <c r="G17" s="739"/>
    </row>
    <row r="18" spans="2:7">
      <c r="B18" s="279"/>
      <c r="C18" s="276" t="s">
        <v>556</v>
      </c>
      <c r="D18" s="738"/>
      <c r="E18" s="738"/>
      <c r="F18" s="738"/>
      <c r="G18" s="739"/>
    </row>
    <row r="19" spans="2:7">
      <c r="B19" s="279"/>
      <c r="C19" s="276"/>
      <c r="D19" s="734"/>
      <c r="E19" s="734"/>
      <c r="F19" s="734"/>
      <c r="G19" s="735"/>
    </row>
    <row r="20" spans="2:7">
      <c r="B20" s="884" t="s">
        <v>557</v>
      </c>
      <c r="C20" s="885"/>
      <c r="D20" s="736"/>
      <c r="E20" s="736"/>
      <c r="F20" s="736">
        <f>SUM(F22:F25)</f>
        <v>0</v>
      </c>
      <c r="G20" s="737">
        <f>SUM(G22:G25)</f>
        <v>0</v>
      </c>
    </row>
    <row r="21" spans="2:7">
      <c r="B21" s="279"/>
      <c r="C21" s="276"/>
      <c r="D21" s="734"/>
      <c r="E21" s="734"/>
      <c r="F21" s="734"/>
      <c r="G21" s="735"/>
    </row>
    <row r="22" spans="2:7">
      <c r="B22" s="279"/>
      <c r="C22" s="276" t="s">
        <v>558</v>
      </c>
      <c r="D22" s="738"/>
      <c r="E22" s="738"/>
      <c r="F22" s="738"/>
      <c r="G22" s="739"/>
    </row>
    <row r="23" spans="2:7">
      <c r="B23" s="279"/>
      <c r="C23" s="276" t="s">
        <v>559</v>
      </c>
      <c r="D23" s="738"/>
      <c r="E23" s="738"/>
      <c r="F23" s="738"/>
      <c r="G23" s="739"/>
    </row>
    <row r="24" spans="2:7">
      <c r="B24" s="279"/>
      <c r="C24" s="276" t="s">
        <v>555</v>
      </c>
      <c r="D24" s="738"/>
      <c r="E24" s="738"/>
      <c r="F24" s="738"/>
      <c r="G24" s="739"/>
    </row>
    <row r="25" spans="2:7">
      <c r="B25" s="279"/>
      <c r="C25" s="276" t="s">
        <v>556</v>
      </c>
      <c r="D25" s="738"/>
      <c r="E25" s="738"/>
      <c r="F25" s="738"/>
      <c r="G25" s="739"/>
    </row>
    <row r="26" spans="2:7">
      <c r="B26" s="279"/>
      <c r="C26" s="276"/>
      <c r="D26" s="734"/>
      <c r="E26" s="734"/>
      <c r="F26" s="734"/>
      <c r="G26" s="735"/>
    </row>
    <row r="27" spans="2:7">
      <c r="B27" s="277"/>
      <c r="C27" s="885" t="s">
        <v>560</v>
      </c>
      <c r="D27" s="734"/>
      <c r="E27" s="734"/>
      <c r="F27" s="736">
        <f>F15+F20</f>
        <v>0</v>
      </c>
      <c r="G27" s="737">
        <f>G15+G20</f>
        <v>0</v>
      </c>
    </row>
    <row r="28" spans="2:7">
      <c r="B28" s="277"/>
      <c r="C28" s="278"/>
      <c r="D28" s="734"/>
      <c r="E28" s="734"/>
      <c r="F28" s="734"/>
      <c r="G28" s="735"/>
    </row>
    <row r="29" spans="2:7">
      <c r="B29" s="279"/>
      <c r="C29" s="276"/>
      <c r="D29" s="734"/>
      <c r="E29" s="734"/>
      <c r="F29" s="734"/>
      <c r="G29" s="735"/>
    </row>
    <row r="30" spans="2:7">
      <c r="B30" s="280" t="s">
        <v>561</v>
      </c>
      <c r="C30" s="281"/>
      <c r="D30" s="734"/>
      <c r="E30" s="734"/>
      <c r="F30" s="734"/>
      <c r="G30" s="735"/>
    </row>
    <row r="31" spans="2:7">
      <c r="B31" s="277"/>
      <c r="C31" s="278"/>
      <c r="D31" s="734"/>
      <c r="E31" s="734"/>
      <c r="F31" s="734"/>
      <c r="G31" s="735"/>
    </row>
    <row r="32" spans="2:7">
      <c r="B32" s="1194" t="s">
        <v>553</v>
      </c>
      <c r="C32" s="1195"/>
      <c r="D32" s="736"/>
      <c r="E32" s="736"/>
      <c r="F32" s="736">
        <f>SUM(F33:F35)</f>
        <v>0</v>
      </c>
      <c r="G32" s="737">
        <f>SUM(G33:G35)</f>
        <v>0</v>
      </c>
    </row>
    <row r="33" spans="2:7">
      <c r="B33" s="279"/>
      <c r="C33" s="276" t="s">
        <v>554</v>
      </c>
      <c r="D33" s="738"/>
      <c r="E33" s="738"/>
      <c r="F33" s="738"/>
      <c r="G33" s="739"/>
    </row>
    <row r="34" spans="2:7">
      <c r="B34" s="282"/>
      <c r="C34" s="276" t="s">
        <v>555</v>
      </c>
      <c r="D34" s="738"/>
      <c r="E34" s="738"/>
      <c r="F34" s="738"/>
      <c r="G34" s="739"/>
    </row>
    <row r="35" spans="2:7">
      <c r="B35" s="279"/>
      <c r="C35" s="276" t="s">
        <v>556</v>
      </c>
      <c r="D35" s="738"/>
      <c r="E35" s="738"/>
      <c r="F35" s="738"/>
      <c r="G35" s="739"/>
    </row>
    <row r="36" spans="2:7">
      <c r="B36" s="279"/>
      <c r="C36" s="276"/>
      <c r="D36" s="734"/>
      <c r="E36" s="734"/>
      <c r="F36" s="734"/>
      <c r="G36" s="735"/>
    </row>
    <row r="37" spans="2:7">
      <c r="B37" s="1194" t="s">
        <v>557</v>
      </c>
      <c r="C37" s="1195"/>
      <c r="D37" s="736"/>
      <c r="E37" s="736"/>
      <c r="F37" s="736">
        <f>SUM(F38:F41)</f>
        <v>0</v>
      </c>
      <c r="G37" s="737">
        <f>SUM(G38:G41)</f>
        <v>0</v>
      </c>
    </row>
    <row r="38" spans="2:7">
      <c r="B38" s="279"/>
      <c r="C38" s="276" t="s">
        <v>558</v>
      </c>
      <c r="D38" s="738"/>
      <c r="E38" s="738"/>
      <c r="F38" s="738"/>
      <c r="G38" s="739"/>
    </row>
    <row r="39" spans="2:7">
      <c r="B39" s="279"/>
      <c r="C39" s="276" t="s">
        <v>559</v>
      </c>
      <c r="D39" s="738"/>
      <c r="E39" s="738"/>
      <c r="F39" s="738"/>
      <c r="G39" s="739"/>
    </row>
    <row r="40" spans="2:7">
      <c r="B40" s="279"/>
      <c r="C40" s="276" t="s">
        <v>555</v>
      </c>
      <c r="D40" s="738"/>
      <c r="E40" s="738"/>
      <c r="F40" s="738"/>
      <c r="G40" s="739"/>
    </row>
    <row r="41" spans="2:7">
      <c r="B41" s="279"/>
      <c r="C41" s="276" t="s">
        <v>556</v>
      </c>
      <c r="D41" s="738"/>
      <c r="E41" s="738"/>
      <c r="F41" s="738"/>
      <c r="G41" s="739"/>
    </row>
    <row r="42" spans="2:7">
      <c r="B42" s="279"/>
      <c r="C42" s="276"/>
      <c r="D42" s="734"/>
      <c r="E42" s="734"/>
      <c r="F42" s="734"/>
      <c r="G42" s="735"/>
    </row>
    <row r="43" spans="2:7">
      <c r="B43" s="283"/>
      <c r="C43" s="284" t="s">
        <v>564</v>
      </c>
      <c r="D43" s="734"/>
      <c r="E43" s="734"/>
      <c r="F43" s="736">
        <f>F32+F37</f>
        <v>0</v>
      </c>
      <c r="G43" s="737">
        <f>G32+G37</f>
        <v>0</v>
      </c>
    </row>
    <row r="44" spans="2:7">
      <c r="B44" s="277"/>
      <c r="C44" s="278"/>
      <c r="D44" s="734"/>
      <c r="E44" s="734"/>
      <c r="F44" s="734"/>
      <c r="G44" s="735"/>
    </row>
    <row r="45" spans="2:7">
      <c r="B45" s="277"/>
      <c r="C45" s="278"/>
      <c r="D45" s="734"/>
      <c r="E45" s="734"/>
      <c r="F45" s="734"/>
      <c r="G45" s="735"/>
    </row>
    <row r="46" spans="2:7">
      <c r="B46" s="884" t="s">
        <v>562</v>
      </c>
      <c r="C46" s="287"/>
      <c r="D46" s="736"/>
      <c r="E46" s="736"/>
      <c r="F46" s="736">
        <f>SUM(F47:F52)</f>
        <v>17269068.890000001</v>
      </c>
      <c r="G46" s="737">
        <f>SUM(G47:G52)</f>
        <v>21165586.780000001</v>
      </c>
    </row>
    <row r="47" spans="2:7">
      <c r="B47" s="279"/>
      <c r="C47" s="372" t="s">
        <v>994</v>
      </c>
      <c r="D47" s="738"/>
      <c r="E47" s="738"/>
      <c r="F47" s="740">
        <v>0</v>
      </c>
      <c r="G47" s="741">
        <v>3043216.57</v>
      </c>
    </row>
    <row r="48" spans="2:7">
      <c r="B48" s="279"/>
      <c r="C48" s="372" t="s">
        <v>995</v>
      </c>
      <c r="D48" s="738"/>
      <c r="E48" s="738"/>
      <c r="F48" s="740">
        <v>10871035.869999999</v>
      </c>
      <c r="G48" s="741">
        <v>13732858.939999999</v>
      </c>
    </row>
    <row r="49" spans="2:7">
      <c r="B49" s="279"/>
      <c r="C49" s="372" t="s">
        <v>996</v>
      </c>
      <c r="D49" s="738"/>
      <c r="E49" s="738"/>
      <c r="F49" s="740">
        <v>1885283.06</v>
      </c>
      <c r="G49" s="741">
        <v>2176461.27</v>
      </c>
    </row>
    <row r="50" spans="2:7">
      <c r="B50" s="279"/>
      <c r="C50" s="372" t="s">
        <v>997</v>
      </c>
      <c r="D50" s="738"/>
      <c r="E50" s="738"/>
      <c r="F50" s="740">
        <v>4499999.96</v>
      </c>
      <c r="G50" s="741">
        <v>2200000</v>
      </c>
    </row>
    <row r="51" spans="2:7">
      <c r="B51" s="279"/>
      <c r="C51" s="372" t="s">
        <v>998</v>
      </c>
      <c r="D51" s="738"/>
      <c r="E51" s="738"/>
      <c r="F51" s="740">
        <v>12750</v>
      </c>
      <c r="G51" s="741">
        <v>13050</v>
      </c>
    </row>
    <row r="52" spans="2:7">
      <c r="B52" s="886"/>
      <c r="C52" s="373"/>
      <c r="D52" s="738"/>
      <c r="E52" s="738"/>
      <c r="F52" s="740"/>
      <c r="G52" s="741"/>
    </row>
    <row r="53" spans="2:7">
      <c r="B53" s="279"/>
      <c r="C53" s="276"/>
      <c r="D53" s="734"/>
      <c r="E53" s="734"/>
      <c r="F53" s="734"/>
      <c r="G53" s="735"/>
    </row>
    <row r="54" spans="2:7">
      <c r="B54" s="1196" t="s">
        <v>563</v>
      </c>
      <c r="C54" s="1197"/>
      <c r="D54" s="736"/>
      <c r="E54" s="736"/>
      <c r="F54" s="736">
        <f>F27+F43+F46</f>
        <v>17269068.890000001</v>
      </c>
      <c r="G54" s="737">
        <f>G27+G43+G46</f>
        <v>21165586.780000001</v>
      </c>
    </row>
    <row r="55" spans="2:7" ht="15.75" thickBot="1">
      <c r="B55" s="1099"/>
      <c r="C55" s="1100"/>
      <c r="D55" s="1101"/>
      <c r="E55" s="1101"/>
      <c r="F55" s="1101"/>
      <c r="G55" s="1102"/>
    </row>
    <row r="56" spans="2:7" ht="15.75" thickTop="1"/>
    <row r="57" spans="2:7">
      <c r="B57" s="1198" t="s">
        <v>405</v>
      </c>
      <c r="C57" s="1198"/>
      <c r="D57" s="1198"/>
      <c r="E57" s="1198"/>
      <c r="F57" s="1198"/>
      <c r="G57" s="1198"/>
    </row>
  </sheetData>
  <mergeCells count="12">
    <mergeCell ref="B2:G2"/>
    <mergeCell ref="F4:G4"/>
    <mergeCell ref="B7:C8"/>
    <mergeCell ref="D7:D8"/>
    <mergeCell ref="E7:E8"/>
    <mergeCell ref="F7:F8"/>
    <mergeCell ref="G7:G8"/>
    <mergeCell ref="B11:C11"/>
    <mergeCell ref="B32:C32"/>
    <mergeCell ref="B37:C37"/>
    <mergeCell ref="B54:C54"/>
    <mergeCell ref="B57:G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136"/>
  <sheetViews>
    <sheetView showGridLines="0" zoomScaleNormal="100" workbookViewId="0">
      <selection activeCell="B124" sqref="B124"/>
    </sheetView>
  </sheetViews>
  <sheetFormatPr baseColWidth="10" defaultRowHeight="12"/>
  <cols>
    <col min="1" max="1" width="0.7109375" style="346" customWidth="1"/>
    <col min="2" max="2" width="144.5703125" style="347" customWidth="1"/>
    <col min="3" max="3" width="1.7109375" style="346" customWidth="1"/>
    <col min="4" max="16384" width="11.42578125" style="346"/>
  </cols>
  <sheetData>
    <row r="1" spans="1:4" ht="6" customHeight="1"/>
    <row r="2" spans="1:4" ht="20.100000000000001" customHeight="1">
      <c r="B2" s="348" t="s">
        <v>1053</v>
      </c>
    </row>
    <row r="3" spans="1:4" ht="20.100000000000001" customHeight="1">
      <c r="B3" s="348" t="s">
        <v>591</v>
      </c>
    </row>
    <row r="4" spans="1:4" ht="20.100000000000001" customHeight="1">
      <c r="B4" s="348" t="s">
        <v>1037</v>
      </c>
    </row>
    <row r="5" spans="1:4" ht="15" thickBot="1">
      <c r="B5" s="349"/>
    </row>
    <row r="6" spans="1:4" ht="41.25" customHeight="1" thickTop="1" thickBot="1">
      <c r="B6" s="350" t="s">
        <v>592</v>
      </c>
    </row>
    <row r="7" spans="1:4" ht="6" customHeight="1" thickTop="1" thickBot="1">
      <c r="A7" s="351"/>
      <c r="B7" s="365"/>
    </row>
    <row r="8" spans="1:4" ht="20.100000000000001" customHeight="1" thickTop="1">
      <c r="A8" s="352"/>
      <c r="B8" s="353" t="s">
        <v>593</v>
      </c>
    </row>
    <row r="9" spans="1:4" ht="20.100000000000001" customHeight="1">
      <c r="A9" s="352"/>
      <c r="B9" s="354" t="s">
        <v>489</v>
      </c>
    </row>
    <row r="10" spans="1:4" s="356" customFormat="1" ht="20.100000000000001" customHeight="1">
      <c r="A10" s="352"/>
      <c r="B10" s="355" t="s">
        <v>594</v>
      </c>
      <c r="D10" s="356" t="s">
        <v>595</v>
      </c>
    </row>
    <row r="11" spans="1:4" s="356" customFormat="1" ht="20.100000000000001" customHeight="1">
      <c r="A11" s="352"/>
      <c r="B11" s="878" t="s">
        <v>1019</v>
      </c>
    </row>
    <row r="12" spans="1:4" s="356" customFormat="1" ht="20.100000000000001" customHeight="1">
      <c r="A12" s="352"/>
      <c r="B12" s="355" t="s">
        <v>596</v>
      </c>
    </row>
    <row r="13" spans="1:4" s="356" customFormat="1" ht="22.5" customHeight="1">
      <c r="A13" s="352"/>
      <c r="B13" s="880" t="s">
        <v>1020</v>
      </c>
    </row>
    <row r="14" spans="1:4" s="356" customFormat="1" ht="20.100000000000001" customHeight="1">
      <c r="A14" s="352"/>
      <c r="B14" s="355" t="s">
        <v>597</v>
      </c>
    </row>
    <row r="15" spans="1:4" s="356" customFormat="1" ht="20.100000000000001" customHeight="1">
      <c r="A15" s="352"/>
      <c r="B15" s="878" t="s">
        <v>1021</v>
      </c>
    </row>
    <row r="16" spans="1:4" s="356" customFormat="1" ht="20.100000000000001" customHeight="1">
      <c r="A16" s="352"/>
      <c r="B16" s="355" t="s">
        <v>598</v>
      </c>
    </row>
    <row r="17" spans="1:2" s="356" customFormat="1" ht="20.100000000000001" customHeight="1">
      <c r="A17" s="352"/>
      <c r="B17" s="878" t="s">
        <v>1022</v>
      </c>
    </row>
    <row r="18" spans="1:2" s="356" customFormat="1" ht="20.100000000000001" customHeight="1">
      <c r="A18" s="352"/>
      <c r="B18" s="355" t="s">
        <v>599</v>
      </c>
    </row>
    <row r="19" spans="1:2" s="356" customFormat="1" ht="20.100000000000001" customHeight="1">
      <c r="A19" s="352"/>
      <c r="B19" s="878" t="s">
        <v>1023</v>
      </c>
    </row>
    <row r="20" spans="1:2" s="356" customFormat="1" ht="20.100000000000001" customHeight="1">
      <c r="A20" s="352"/>
      <c r="B20" s="355" t="s">
        <v>600</v>
      </c>
    </row>
    <row r="21" spans="1:2" s="356" customFormat="1" ht="20.100000000000001" customHeight="1">
      <c r="A21" s="352"/>
      <c r="B21" s="878" t="s">
        <v>1024</v>
      </c>
    </row>
    <row r="22" spans="1:2" s="356" customFormat="1" ht="20.100000000000001" customHeight="1">
      <c r="A22" s="352"/>
      <c r="B22" s="355" t="s">
        <v>601</v>
      </c>
    </row>
    <row r="23" spans="1:2" s="356" customFormat="1" ht="20.100000000000001" customHeight="1">
      <c r="A23" s="352"/>
      <c r="B23" s="878" t="s">
        <v>1025</v>
      </c>
    </row>
    <row r="24" spans="1:2" s="356" customFormat="1" ht="20.100000000000001" customHeight="1">
      <c r="A24" s="352"/>
      <c r="B24" s="357" t="s">
        <v>602</v>
      </c>
    </row>
    <row r="25" spans="1:2" s="356" customFormat="1" ht="20.100000000000001" customHeight="1">
      <c r="A25" s="352"/>
      <c r="B25" s="878" t="s">
        <v>1026</v>
      </c>
    </row>
    <row r="26" spans="1:2" s="356" customFormat="1" ht="9.9499999999999993" customHeight="1">
      <c r="A26" s="352"/>
      <c r="B26" s="355"/>
    </row>
    <row r="27" spans="1:2" s="356" customFormat="1" ht="20.100000000000001" customHeight="1">
      <c r="A27" s="352"/>
      <c r="B27" s="357" t="s">
        <v>603</v>
      </c>
    </row>
    <row r="28" spans="1:2" s="356" customFormat="1" ht="20.100000000000001" customHeight="1">
      <c r="A28" s="352"/>
      <c r="B28" s="355" t="s">
        <v>604</v>
      </c>
    </row>
    <row r="29" spans="1:2" s="356" customFormat="1" ht="20.100000000000001" customHeight="1">
      <c r="A29" s="352"/>
      <c r="B29" s="878" t="s">
        <v>1027</v>
      </c>
    </row>
    <row r="30" spans="1:2" s="356" customFormat="1" ht="26.25" customHeight="1">
      <c r="A30" s="352"/>
      <c r="B30" s="443" t="s">
        <v>666</v>
      </c>
    </row>
    <row r="31" spans="1:2" s="356" customFormat="1" ht="26.25" customHeight="1">
      <c r="A31" s="352"/>
      <c r="B31" s="878" t="s">
        <v>1028</v>
      </c>
    </row>
    <row r="32" spans="1:2" s="356" customFormat="1" ht="20.100000000000001" customHeight="1">
      <c r="A32" s="352"/>
      <c r="B32" s="444" t="s">
        <v>667</v>
      </c>
    </row>
    <row r="33" spans="1:3" s="356" customFormat="1" ht="20.100000000000001" customHeight="1">
      <c r="A33" s="352"/>
      <c r="B33" s="355" t="s">
        <v>668</v>
      </c>
    </row>
    <row r="34" spans="1:3" s="356" customFormat="1" ht="25.5" customHeight="1">
      <c r="A34" s="352"/>
      <c r="B34" s="880" t="s">
        <v>1029</v>
      </c>
    </row>
    <row r="35" spans="1:3" s="356" customFormat="1" ht="9.9499999999999993" customHeight="1">
      <c r="A35" s="352"/>
      <c r="B35" s="877"/>
    </row>
    <row r="36" spans="1:3" s="356" customFormat="1" ht="20.100000000000001" customHeight="1">
      <c r="A36" s="352"/>
      <c r="B36" s="357" t="s">
        <v>669</v>
      </c>
    </row>
    <row r="37" spans="1:3" s="356" customFormat="1">
      <c r="A37" s="352"/>
      <c r="B37" s="878" t="s">
        <v>1030</v>
      </c>
    </row>
    <row r="38" spans="1:3" s="356" customFormat="1">
      <c r="A38" s="352"/>
      <c r="B38" s="877"/>
    </row>
    <row r="39" spans="1:3" s="356" customFormat="1" ht="20.100000000000001" customHeight="1">
      <c r="A39" s="352"/>
      <c r="B39" s="357" t="s">
        <v>670</v>
      </c>
      <c r="C39" s="358"/>
    </row>
    <row r="40" spans="1:3" s="356" customFormat="1" ht="20.100000000000001" customHeight="1">
      <c r="A40" s="352"/>
      <c r="B40" s="878" t="s">
        <v>1031</v>
      </c>
      <c r="C40" s="358"/>
    </row>
    <row r="41" spans="1:3" s="356" customFormat="1" ht="9.9499999999999993" customHeight="1">
      <c r="A41" s="352"/>
      <c r="B41" s="355"/>
    </row>
    <row r="42" spans="1:3" s="356" customFormat="1" ht="20.100000000000001" customHeight="1">
      <c r="A42" s="352"/>
      <c r="B42" s="359" t="s">
        <v>671</v>
      </c>
    </row>
    <row r="43" spans="1:3" s="356" customFormat="1" ht="20.100000000000001" customHeight="1">
      <c r="A43" s="352"/>
      <c r="B43" s="879" t="s">
        <v>1032</v>
      </c>
    </row>
    <row r="44" spans="1:3" s="356" customFormat="1" ht="9.9499999999999993" customHeight="1" thickBot="1">
      <c r="A44" s="352"/>
      <c r="B44" s="360"/>
    </row>
    <row r="45" spans="1:3" ht="12.75" thickTop="1"/>
    <row r="46" spans="1:3">
      <c r="B46" s="377" t="s">
        <v>405</v>
      </c>
    </row>
    <row r="55" spans="1:4" ht="20.100000000000001" customHeight="1">
      <c r="B55" s="348" t="s">
        <v>1053</v>
      </c>
    </row>
    <row r="56" spans="1:4" ht="20.100000000000001" customHeight="1">
      <c r="B56" s="348" t="s">
        <v>591</v>
      </c>
    </row>
    <row r="57" spans="1:4" ht="20.100000000000001" customHeight="1">
      <c r="B57" s="348" t="s">
        <v>1037</v>
      </c>
    </row>
    <row r="58" spans="1:4" ht="15" thickBot="1">
      <c r="B58" s="349"/>
    </row>
    <row r="59" spans="1:4" ht="41.25" customHeight="1" thickTop="1" thickBot="1">
      <c r="B59" s="350" t="s">
        <v>605</v>
      </c>
    </row>
    <row r="60" spans="1:4" ht="6" customHeight="1" thickTop="1" thickBot="1">
      <c r="A60" s="351"/>
      <c r="B60" s="365"/>
    </row>
    <row r="61" spans="1:4" ht="20.100000000000001" customHeight="1" thickTop="1">
      <c r="A61" s="352"/>
      <c r="B61" s="353" t="s">
        <v>606</v>
      </c>
    </row>
    <row r="62" spans="1:4" ht="20.100000000000001" customHeight="1">
      <c r="A62" s="352"/>
      <c r="B62" s="354" t="s">
        <v>607</v>
      </c>
    </row>
    <row r="63" spans="1:4" s="356" customFormat="1" ht="20.100000000000001" customHeight="1">
      <c r="A63" s="352"/>
      <c r="B63" s="355" t="s">
        <v>608</v>
      </c>
      <c r="D63" s="356" t="s">
        <v>595</v>
      </c>
    </row>
    <row r="64" spans="1:4" s="356" customFormat="1" ht="20.100000000000001" customHeight="1">
      <c r="A64" s="352"/>
      <c r="B64" s="878" t="s">
        <v>1033</v>
      </c>
    </row>
    <row r="65" spans="1:2" s="356" customFormat="1" ht="20.100000000000001" customHeight="1">
      <c r="A65" s="352"/>
      <c r="B65" s="355" t="s">
        <v>609</v>
      </c>
    </row>
    <row r="66" spans="1:2" s="356" customFormat="1" ht="20.100000000000001" customHeight="1">
      <c r="A66" s="352"/>
      <c r="B66" s="878" t="s">
        <v>1033</v>
      </c>
    </row>
    <row r="67" spans="1:2" s="356" customFormat="1" ht="20.100000000000001" customHeight="1">
      <c r="A67" s="352"/>
      <c r="B67" s="355" t="s">
        <v>610</v>
      </c>
    </row>
    <row r="68" spans="1:2" s="356" customFormat="1" ht="20.100000000000001" customHeight="1">
      <c r="A68" s="352"/>
      <c r="B68" s="878" t="s">
        <v>1033</v>
      </c>
    </row>
    <row r="69" spans="1:2" s="356" customFormat="1" ht="20.100000000000001" customHeight="1">
      <c r="A69" s="352"/>
      <c r="B69" s="355" t="s">
        <v>611</v>
      </c>
    </row>
    <row r="70" spans="1:2" s="356" customFormat="1" ht="20.100000000000001" customHeight="1">
      <c r="A70" s="352"/>
      <c r="B70" s="878" t="s">
        <v>1033</v>
      </c>
    </row>
    <row r="71" spans="1:2" s="356" customFormat="1" ht="20.100000000000001" customHeight="1">
      <c r="A71" s="352"/>
      <c r="B71" s="355" t="s">
        <v>612</v>
      </c>
    </row>
    <row r="72" spans="1:2" s="356" customFormat="1" ht="20.100000000000001" customHeight="1">
      <c r="A72" s="352"/>
      <c r="B72" s="878" t="s">
        <v>1033</v>
      </c>
    </row>
    <row r="73" spans="1:2" s="356" customFormat="1" ht="20.100000000000001" customHeight="1">
      <c r="A73" s="352"/>
      <c r="B73" s="355" t="s">
        <v>613</v>
      </c>
    </row>
    <row r="74" spans="1:2" s="356" customFormat="1" ht="20.100000000000001" customHeight="1">
      <c r="A74" s="352"/>
      <c r="B74" s="878" t="s">
        <v>1033</v>
      </c>
    </row>
    <row r="75" spans="1:2" s="356" customFormat="1" ht="20.100000000000001" customHeight="1">
      <c r="A75" s="352"/>
      <c r="B75" s="357" t="s">
        <v>614</v>
      </c>
    </row>
    <row r="76" spans="1:2" s="356" customFormat="1" ht="20.100000000000001" customHeight="1">
      <c r="A76" s="352"/>
      <c r="B76" s="355" t="s">
        <v>615</v>
      </c>
    </row>
    <row r="77" spans="1:2" s="356" customFormat="1" ht="20.100000000000001" customHeight="1">
      <c r="A77" s="352"/>
      <c r="B77" s="878" t="s">
        <v>1034</v>
      </c>
    </row>
    <row r="78" spans="1:2" s="356" customFormat="1" ht="20.100000000000001" customHeight="1">
      <c r="A78" s="352"/>
      <c r="B78" s="355" t="s">
        <v>616</v>
      </c>
    </row>
    <row r="79" spans="1:2" s="356" customFormat="1" ht="20.100000000000001" customHeight="1">
      <c r="A79" s="352"/>
      <c r="B79" s="879" t="s">
        <v>1035</v>
      </c>
    </row>
    <row r="80" spans="1:2" s="356" customFormat="1" ht="9.9499999999999993" customHeight="1" thickBot="1">
      <c r="A80" s="352"/>
      <c r="B80" s="360"/>
    </row>
    <row r="81" spans="2:2" ht="12.75" thickTop="1"/>
    <row r="82" spans="2:2">
      <c r="B82" s="377" t="s">
        <v>405</v>
      </c>
    </row>
    <row r="92" spans="2:2" ht="20.100000000000001" customHeight="1">
      <c r="B92" s="348" t="s">
        <v>1053</v>
      </c>
    </row>
    <row r="93" spans="2:2" ht="20.100000000000001" customHeight="1">
      <c r="B93" s="348" t="s">
        <v>591</v>
      </c>
    </row>
    <row r="94" spans="2:2" ht="20.100000000000001" customHeight="1">
      <c r="B94" s="348" t="s">
        <v>1037</v>
      </c>
    </row>
    <row r="95" spans="2:2" ht="15" thickBot="1">
      <c r="B95" s="349"/>
    </row>
    <row r="96" spans="2:2" ht="41.25" customHeight="1" thickTop="1" thickBot="1">
      <c r="B96" s="350" t="s">
        <v>617</v>
      </c>
    </row>
    <row r="97" spans="1:4" ht="6" customHeight="1" thickTop="1" thickBot="1">
      <c r="A97" s="351"/>
      <c r="B97" s="365"/>
    </row>
    <row r="98" spans="1:4" ht="15.95" customHeight="1" thickTop="1">
      <c r="A98" s="352"/>
      <c r="B98" s="361" t="s">
        <v>618</v>
      </c>
    </row>
    <row r="99" spans="1:4" ht="27" customHeight="1">
      <c r="A99" s="352"/>
      <c r="B99" s="354" t="s">
        <v>1036</v>
      </c>
    </row>
    <row r="100" spans="1:4" ht="15.95" customHeight="1">
      <c r="A100" s="352"/>
      <c r="B100" s="362" t="s">
        <v>672</v>
      </c>
    </row>
    <row r="101" spans="1:4" ht="15.95" customHeight="1">
      <c r="A101" s="352"/>
      <c r="B101" s="354" t="s">
        <v>1038</v>
      </c>
    </row>
    <row r="102" spans="1:4" s="356" customFormat="1" ht="15.95" customHeight="1">
      <c r="A102" s="352"/>
      <c r="B102" s="355" t="s">
        <v>619</v>
      </c>
      <c r="D102" s="356" t="s">
        <v>595</v>
      </c>
    </row>
    <row r="103" spans="1:4" s="356" customFormat="1" ht="23.25" customHeight="1">
      <c r="A103" s="352"/>
      <c r="B103" s="880" t="s">
        <v>1039</v>
      </c>
    </row>
    <row r="104" spans="1:4" s="356" customFormat="1" ht="15.95" customHeight="1">
      <c r="A104" s="352"/>
      <c r="B104" s="355" t="s">
        <v>620</v>
      </c>
    </row>
    <row r="105" spans="1:4" s="356" customFormat="1" ht="49.5" customHeight="1">
      <c r="A105" s="352"/>
      <c r="B105" s="880" t="s">
        <v>1040</v>
      </c>
    </row>
    <row r="106" spans="1:4" s="356" customFormat="1" ht="15.95" customHeight="1">
      <c r="A106" s="352"/>
      <c r="B106" s="355" t="s">
        <v>621</v>
      </c>
    </row>
    <row r="107" spans="1:4" s="356" customFormat="1" ht="15.95" customHeight="1">
      <c r="A107" s="352"/>
      <c r="B107" s="878" t="s">
        <v>1041</v>
      </c>
    </row>
    <row r="108" spans="1:4" s="356" customFormat="1" ht="15.95" customHeight="1">
      <c r="A108" s="352"/>
      <c r="B108" s="355" t="s">
        <v>622</v>
      </c>
    </row>
    <row r="109" spans="1:4" s="356" customFormat="1" ht="15.95" customHeight="1">
      <c r="A109" s="352"/>
      <c r="B109" s="878" t="s">
        <v>1042</v>
      </c>
    </row>
    <row r="110" spans="1:4" s="356" customFormat="1" ht="15.95" customHeight="1">
      <c r="A110" s="352"/>
      <c r="B110" s="355" t="s">
        <v>623</v>
      </c>
    </row>
    <row r="111" spans="1:4" s="356" customFormat="1" ht="15.95" customHeight="1">
      <c r="A111" s="352"/>
      <c r="B111" s="878" t="s">
        <v>1043</v>
      </c>
    </row>
    <row r="112" spans="1:4" s="356" customFormat="1" ht="15.95" customHeight="1">
      <c r="A112" s="352"/>
      <c r="B112" s="355" t="s">
        <v>624</v>
      </c>
    </row>
    <row r="113" spans="1:2" s="356" customFormat="1" ht="15.95" customHeight="1">
      <c r="A113" s="352"/>
      <c r="B113" s="878" t="s">
        <v>1044</v>
      </c>
    </row>
    <row r="114" spans="1:2" s="356" customFormat="1" ht="15.95" customHeight="1">
      <c r="A114" s="352"/>
      <c r="B114" s="355" t="s">
        <v>625</v>
      </c>
    </row>
    <row r="115" spans="1:2" s="356" customFormat="1" ht="15.95" customHeight="1">
      <c r="A115" s="352"/>
      <c r="B115" s="878" t="s">
        <v>1045</v>
      </c>
    </row>
    <row r="116" spans="1:2" s="356" customFormat="1" ht="15.95" customHeight="1">
      <c r="A116" s="352"/>
      <c r="B116" s="355" t="s">
        <v>626</v>
      </c>
    </row>
    <row r="117" spans="1:2" s="356" customFormat="1" ht="15.95" customHeight="1">
      <c r="A117" s="352"/>
      <c r="B117" s="878" t="s">
        <v>1046</v>
      </c>
    </row>
    <row r="118" spans="1:2" s="356" customFormat="1" ht="15.95" customHeight="1">
      <c r="A118" s="352"/>
      <c r="B118" s="355" t="s">
        <v>627</v>
      </c>
    </row>
    <row r="119" spans="1:2" s="356" customFormat="1" ht="15.95" customHeight="1">
      <c r="A119" s="352"/>
      <c r="B119" s="878" t="s">
        <v>1047</v>
      </c>
    </row>
    <row r="120" spans="1:2" s="356" customFormat="1" ht="15.95" customHeight="1">
      <c r="A120" s="352"/>
      <c r="B120" s="355" t="s">
        <v>628</v>
      </c>
    </row>
    <row r="121" spans="1:2" s="356" customFormat="1" ht="15.95" customHeight="1">
      <c r="A121" s="352"/>
      <c r="B121" s="878" t="s">
        <v>1048</v>
      </c>
    </row>
    <row r="122" spans="1:2" s="356" customFormat="1" ht="15.95" customHeight="1">
      <c r="A122" s="352"/>
      <c r="B122" s="355" t="s">
        <v>629</v>
      </c>
    </row>
    <row r="123" spans="1:2" s="356" customFormat="1" ht="15.95" customHeight="1">
      <c r="A123" s="352"/>
      <c r="B123" s="878" t="s">
        <v>1049</v>
      </c>
    </row>
    <row r="124" spans="1:2" s="356" customFormat="1" ht="15.95" customHeight="1">
      <c r="A124" s="352"/>
      <c r="B124" s="355" t="s">
        <v>630</v>
      </c>
    </row>
    <row r="125" spans="1:2" s="356" customFormat="1" ht="15.95" customHeight="1">
      <c r="A125" s="352"/>
      <c r="B125" s="879" t="s">
        <v>1050</v>
      </c>
    </row>
    <row r="126" spans="1:2" s="356" customFormat="1" ht="15.95" customHeight="1">
      <c r="A126" s="352"/>
      <c r="B126" s="363" t="s">
        <v>631</v>
      </c>
    </row>
    <row r="127" spans="1:2" s="356" customFormat="1" ht="15.95" customHeight="1">
      <c r="A127" s="352"/>
      <c r="B127" s="879" t="s">
        <v>1051</v>
      </c>
    </row>
    <row r="128" spans="1:2" s="356" customFormat="1" ht="15.95" customHeight="1">
      <c r="A128" s="352"/>
      <c r="B128" s="363" t="s">
        <v>632</v>
      </c>
    </row>
    <row r="129" spans="1:2" s="356" customFormat="1" ht="15.95" customHeight="1">
      <c r="A129" s="352"/>
      <c r="B129" s="879" t="s">
        <v>1052</v>
      </c>
    </row>
    <row r="130" spans="1:2" s="356" customFormat="1" ht="9.9499999999999993" customHeight="1" thickBot="1">
      <c r="A130" s="352"/>
      <c r="B130" s="360"/>
    </row>
    <row r="131" spans="1:2" ht="12.75" thickTop="1"/>
    <row r="132" spans="1:2">
      <c r="B132" s="377" t="s">
        <v>405</v>
      </c>
    </row>
    <row r="136" spans="1:2" ht="5.25" customHeight="1"/>
  </sheetData>
  <printOptions horizontalCentered="1"/>
  <pageMargins left="0.15748031496062992" right="0.15748031496062992" top="0.74803149606299213" bottom="0.74803149606299213" header="0.31496062992125984" footer="0.31496062992125984"/>
  <pageSetup paperSize="5" scale="95" orientation="landscape" r:id="rId1"/>
  <rowBreaks count="2" manualBreakCount="2">
    <brk id="50" max="16383" man="1"/>
    <brk id="9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277"/>
  <sheetViews>
    <sheetView showGridLines="0" zoomScaleNormal="100" workbookViewId="0"/>
  </sheetViews>
  <sheetFormatPr baseColWidth="10" defaultRowHeight="15"/>
  <cols>
    <col min="1" max="1" width="1.140625" customWidth="1"/>
    <col min="2" max="2" width="10.42578125" customWidth="1"/>
    <col min="3" max="3" width="69.85546875" customWidth="1"/>
    <col min="4" max="14" width="14.7109375" customWidth="1"/>
  </cols>
  <sheetData>
    <row r="1" spans="1:19" ht="6" customHeight="1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ht="21.75" customHeight="1" thickTop="1">
      <c r="A2" s="33"/>
      <c r="B2" s="1219" t="s">
        <v>641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0"/>
      <c r="M2" s="1220"/>
      <c r="N2" s="1221"/>
      <c r="O2" s="33"/>
      <c r="P2" s="34"/>
      <c r="Q2" s="34"/>
      <c r="R2" s="34"/>
      <c r="S2" s="34"/>
    </row>
    <row r="3" spans="1:19" ht="21.75" customHeight="1">
      <c r="A3" s="33"/>
      <c r="B3" s="1222" t="s">
        <v>407</v>
      </c>
      <c r="C3" s="1223"/>
      <c r="D3" s="1223"/>
      <c r="E3" s="1223"/>
      <c r="F3" s="1223"/>
      <c r="G3" s="1223"/>
      <c r="H3" s="1223"/>
      <c r="I3" s="1223"/>
      <c r="J3" s="1223"/>
      <c r="K3" s="1223"/>
      <c r="L3" s="1223"/>
      <c r="M3" s="1223"/>
      <c r="N3" s="1224"/>
      <c r="O3" s="33"/>
      <c r="P3" s="34"/>
      <c r="Q3" s="34"/>
      <c r="R3" s="34"/>
      <c r="S3" s="34"/>
    </row>
    <row r="4" spans="1:19">
      <c r="A4" s="33"/>
      <c r="B4" s="1179" t="s">
        <v>590</v>
      </c>
      <c r="C4" s="1180"/>
      <c r="D4" s="1180"/>
      <c r="E4" s="1180"/>
      <c r="F4" s="1180"/>
      <c r="G4" s="1180"/>
      <c r="H4" s="1180"/>
      <c r="I4" s="1180"/>
      <c r="J4" s="1180"/>
      <c r="K4" s="1180"/>
      <c r="L4" s="1180"/>
      <c r="M4" s="1180"/>
      <c r="N4" s="1181"/>
      <c r="O4" s="33"/>
      <c r="P4" s="34"/>
      <c r="Q4" s="34"/>
      <c r="R4" s="34"/>
      <c r="S4" s="34"/>
    </row>
    <row r="5" spans="1:19">
      <c r="A5" s="33"/>
      <c r="B5" s="35"/>
      <c r="C5" s="1225" t="s">
        <v>1000</v>
      </c>
      <c r="D5" s="1226"/>
      <c r="E5" s="1226"/>
      <c r="F5" s="36"/>
      <c r="G5" s="37"/>
      <c r="H5" s="37"/>
      <c r="I5" s="37"/>
      <c r="J5" s="37"/>
      <c r="K5" s="38"/>
      <c r="L5" s="38"/>
      <c r="M5" s="38"/>
      <c r="N5" s="39" t="s">
        <v>992</v>
      </c>
      <c r="O5" s="33"/>
      <c r="P5" s="40"/>
      <c r="Q5" s="41"/>
      <c r="R5" s="41"/>
      <c r="S5" s="41"/>
    </row>
    <row r="6" spans="1:19" ht="15.75" thickBot="1">
      <c r="A6" s="42"/>
      <c r="B6" s="43"/>
      <c r="C6" s="44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47"/>
      <c r="P6" s="48"/>
      <c r="Q6" s="41"/>
      <c r="R6" s="41"/>
      <c r="S6" s="41"/>
    </row>
    <row r="7" spans="1:19" ht="5.25" customHeight="1" thickTop="1" thickBot="1">
      <c r="A7" s="42"/>
      <c r="B7" s="49"/>
      <c r="C7" s="1227"/>
      <c r="D7" s="1227"/>
      <c r="E7" s="1227"/>
      <c r="F7" s="1227"/>
      <c r="G7" s="50"/>
      <c r="H7" s="51"/>
      <c r="I7" s="51"/>
      <c r="J7" s="51"/>
      <c r="K7" s="51"/>
      <c r="L7" s="51"/>
      <c r="M7" s="51"/>
      <c r="N7" s="52"/>
      <c r="O7" s="47"/>
      <c r="P7" s="53"/>
      <c r="Q7" s="54"/>
      <c r="R7" s="54"/>
      <c r="S7" s="54"/>
    </row>
    <row r="8" spans="1:19" ht="19.5" customHeight="1" thickTop="1">
      <c r="A8" s="42"/>
      <c r="B8" s="1228" t="s">
        <v>408</v>
      </c>
      <c r="C8" s="1230" t="s">
        <v>409</v>
      </c>
      <c r="D8" s="1232" t="s">
        <v>673</v>
      </c>
      <c r="E8" s="1233"/>
      <c r="F8" s="1214" t="s">
        <v>410</v>
      </c>
      <c r="G8" s="1214"/>
      <c r="H8" s="1214" t="s">
        <v>411</v>
      </c>
      <c r="I8" s="1214"/>
      <c r="J8" s="1214" t="s">
        <v>412</v>
      </c>
      <c r="K8" s="1214"/>
      <c r="L8" s="1215" t="s">
        <v>644</v>
      </c>
      <c r="M8" s="1215" t="s">
        <v>645</v>
      </c>
      <c r="N8" s="1217" t="s">
        <v>646</v>
      </c>
      <c r="O8" s="47"/>
      <c r="P8" s="48"/>
      <c r="Q8" s="41"/>
      <c r="R8" s="41"/>
      <c r="S8" s="41"/>
    </row>
    <row r="9" spans="1:19" ht="24" customHeight="1" thickBot="1">
      <c r="A9" s="42"/>
      <c r="B9" s="1229"/>
      <c r="C9" s="1231"/>
      <c r="D9" s="55" t="s">
        <v>647</v>
      </c>
      <c r="E9" s="56" t="s">
        <v>648</v>
      </c>
      <c r="F9" s="55" t="s">
        <v>647</v>
      </c>
      <c r="G9" s="56" t="s">
        <v>648</v>
      </c>
      <c r="H9" s="55" t="s">
        <v>647</v>
      </c>
      <c r="I9" s="56" t="s">
        <v>648</v>
      </c>
      <c r="J9" s="55" t="s">
        <v>647</v>
      </c>
      <c r="K9" s="56" t="s">
        <v>648</v>
      </c>
      <c r="L9" s="1216"/>
      <c r="M9" s="1216"/>
      <c r="N9" s="1218"/>
      <c r="O9" s="47"/>
      <c r="P9" s="48"/>
      <c r="Q9" s="41"/>
      <c r="R9" s="41"/>
      <c r="S9" s="41"/>
    </row>
    <row r="10" spans="1:19" ht="5.25" customHeight="1" thickTop="1" thickBot="1">
      <c r="A10" s="57"/>
      <c r="B10" s="58"/>
      <c r="C10" s="59"/>
      <c r="D10" s="60"/>
      <c r="E10" s="60"/>
      <c r="F10" s="60"/>
      <c r="G10" s="60"/>
      <c r="H10" s="59"/>
      <c r="I10" s="59"/>
      <c r="J10" s="59"/>
      <c r="K10" s="60"/>
      <c r="L10" s="60"/>
      <c r="M10" s="60"/>
      <c r="N10" s="60"/>
      <c r="O10" s="33"/>
      <c r="P10" s="61"/>
      <c r="Q10" s="61"/>
      <c r="R10" s="61"/>
      <c r="S10" s="61"/>
    </row>
    <row r="11" spans="1:19" ht="15.75" thickTop="1">
      <c r="B11" s="62" t="s">
        <v>4</v>
      </c>
      <c r="C11" s="63" t="s">
        <v>5</v>
      </c>
      <c r="D11" s="742"/>
      <c r="E11" s="743"/>
      <c r="F11" s="742"/>
      <c r="G11" s="743"/>
      <c r="H11" s="742"/>
      <c r="I11" s="743"/>
      <c r="J11" s="742"/>
      <c r="K11" s="743"/>
      <c r="L11" s="742"/>
      <c r="M11" s="742"/>
      <c r="N11" s="744"/>
    </row>
    <row r="12" spans="1:19">
      <c r="B12" s="6" t="s">
        <v>8</v>
      </c>
      <c r="C12" s="7" t="s">
        <v>9</v>
      </c>
      <c r="D12" s="687"/>
      <c r="E12" s="745"/>
      <c r="F12" s="687"/>
      <c r="G12" s="745"/>
      <c r="H12" s="687"/>
      <c r="I12" s="745"/>
      <c r="J12" s="687"/>
      <c r="K12" s="745"/>
      <c r="L12" s="687"/>
      <c r="M12" s="687"/>
      <c r="N12" s="693"/>
    </row>
    <row r="13" spans="1:19">
      <c r="B13" s="6" t="s">
        <v>12</v>
      </c>
      <c r="C13" s="7" t="s">
        <v>13</v>
      </c>
      <c r="D13" s="687">
        <f>SUM(D14:D20)</f>
        <v>1240380.92</v>
      </c>
      <c r="E13" s="687">
        <f t="shared" ref="E13:K13" si="0">SUM(E14:E20)</f>
        <v>1986084.2999999998</v>
      </c>
      <c r="F13" s="687">
        <f t="shared" si="0"/>
        <v>133.7800000000002</v>
      </c>
      <c r="G13" s="687">
        <f t="shared" si="0"/>
        <v>71020.25</v>
      </c>
      <c r="H13" s="687">
        <f t="shared" si="0"/>
        <v>516744.92</v>
      </c>
      <c r="I13" s="687">
        <f t="shared" si="0"/>
        <v>872384.59</v>
      </c>
      <c r="J13" s="687">
        <f t="shared" si="0"/>
        <v>-840167.89</v>
      </c>
      <c r="K13" s="687">
        <f t="shared" si="0"/>
        <v>-860656.12</v>
      </c>
      <c r="L13" s="745">
        <f>SUM(L14:L20)</f>
        <v>917091.72999999975</v>
      </c>
      <c r="M13" s="745">
        <f>SUM(M14:M20)</f>
        <v>0</v>
      </c>
      <c r="N13" s="693">
        <f>SUM(N14:N20)</f>
        <v>917091.72999999975</v>
      </c>
    </row>
    <row r="14" spans="1:19">
      <c r="B14" s="9" t="s">
        <v>16</v>
      </c>
      <c r="C14" s="10" t="s">
        <v>17</v>
      </c>
      <c r="D14" s="688">
        <v>1240380.92</v>
      </c>
      <c r="E14" s="688">
        <v>71446.16</v>
      </c>
      <c r="F14" s="688">
        <v>2269.15</v>
      </c>
      <c r="G14" s="688">
        <v>17269.150000000001</v>
      </c>
      <c r="H14" s="688">
        <v>150000</v>
      </c>
      <c r="I14" s="688">
        <v>187194.99</v>
      </c>
      <c r="J14" s="688">
        <v>-784637.28</v>
      </c>
      <c r="K14" s="688">
        <v>-779637.28</v>
      </c>
      <c r="L14" s="689">
        <f>+D14+F14+H14+J14</f>
        <v>608012.7899999998</v>
      </c>
      <c r="M14" s="688">
        <v>0</v>
      </c>
      <c r="N14" s="694">
        <f>+L14-M14</f>
        <v>608012.7899999998</v>
      </c>
    </row>
    <row r="15" spans="1:19">
      <c r="B15" s="9" t="s">
        <v>20</v>
      </c>
      <c r="C15" s="10" t="s">
        <v>21</v>
      </c>
      <c r="D15" s="688">
        <v>0</v>
      </c>
      <c r="E15" s="688">
        <v>1914638.14</v>
      </c>
      <c r="F15" s="688">
        <v>-2135.37</v>
      </c>
      <c r="G15" s="688">
        <v>53751.1</v>
      </c>
      <c r="H15" s="688">
        <v>366744.92</v>
      </c>
      <c r="I15" s="688">
        <v>685189.6</v>
      </c>
      <c r="J15" s="688">
        <v>-55530.61</v>
      </c>
      <c r="K15" s="688">
        <v>-81018.84</v>
      </c>
      <c r="L15" s="689">
        <f t="shared" ref="L15:L19" si="1">+D15+F15+H15+J15</f>
        <v>309078.94</v>
      </c>
      <c r="M15" s="688">
        <v>0</v>
      </c>
      <c r="N15" s="694">
        <f t="shared" ref="N15:N20" si="2">+L15-M15</f>
        <v>309078.94</v>
      </c>
    </row>
    <row r="16" spans="1:19">
      <c r="B16" s="9" t="s">
        <v>24</v>
      </c>
      <c r="C16" s="10" t="s">
        <v>25</v>
      </c>
      <c r="D16" s="688">
        <v>0</v>
      </c>
      <c r="E16" s="688">
        <v>0</v>
      </c>
      <c r="F16" s="688">
        <v>0</v>
      </c>
      <c r="G16" s="688">
        <v>0</v>
      </c>
      <c r="H16" s="688">
        <v>0</v>
      </c>
      <c r="I16" s="688">
        <v>0</v>
      </c>
      <c r="J16" s="688">
        <v>0</v>
      </c>
      <c r="K16" s="688">
        <v>0</v>
      </c>
      <c r="L16" s="689">
        <f t="shared" si="1"/>
        <v>0</v>
      </c>
      <c r="M16" s="688">
        <v>0</v>
      </c>
      <c r="N16" s="694">
        <f t="shared" si="2"/>
        <v>0</v>
      </c>
    </row>
    <row r="17" spans="2:14">
      <c r="B17" s="9" t="s">
        <v>28</v>
      </c>
      <c r="C17" s="10" t="s">
        <v>29</v>
      </c>
      <c r="D17" s="688">
        <v>0</v>
      </c>
      <c r="E17" s="688">
        <v>0</v>
      </c>
      <c r="F17" s="688">
        <v>0</v>
      </c>
      <c r="G17" s="688">
        <v>0</v>
      </c>
      <c r="H17" s="688">
        <v>0</v>
      </c>
      <c r="I17" s="688">
        <v>0</v>
      </c>
      <c r="J17" s="688">
        <v>0</v>
      </c>
      <c r="K17" s="688">
        <v>0</v>
      </c>
      <c r="L17" s="689">
        <f t="shared" si="1"/>
        <v>0</v>
      </c>
      <c r="M17" s="688">
        <v>0</v>
      </c>
      <c r="N17" s="694">
        <f t="shared" si="2"/>
        <v>0</v>
      </c>
    </row>
    <row r="18" spans="2:14">
      <c r="B18" s="9" t="s">
        <v>32</v>
      </c>
      <c r="C18" s="10" t="s">
        <v>33</v>
      </c>
      <c r="D18" s="688">
        <v>0</v>
      </c>
      <c r="E18" s="688">
        <v>0</v>
      </c>
      <c r="F18" s="688">
        <v>0</v>
      </c>
      <c r="G18" s="688">
        <v>0</v>
      </c>
      <c r="H18" s="688">
        <v>0</v>
      </c>
      <c r="I18" s="688">
        <v>0</v>
      </c>
      <c r="J18" s="688">
        <v>0</v>
      </c>
      <c r="K18" s="688">
        <v>0</v>
      </c>
      <c r="L18" s="689">
        <f t="shared" si="1"/>
        <v>0</v>
      </c>
      <c r="M18" s="688">
        <v>0</v>
      </c>
      <c r="N18" s="694">
        <f t="shared" si="2"/>
        <v>0</v>
      </c>
    </row>
    <row r="19" spans="2:14">
      <c r="B19" s="9" t="s">
        <v>36</v>
      </c>
      <c r="C19" s="10" t="s">
        <v>37</v>
      </c>
      <c r="D19" s="688">
        <v>0</v>
      </c>
      <c r="E19" s="688">
        <v>0</v>
      </c>
      <c r="F19" s="688">
        <v>0</v>
      </c>
      <c r="G19" s="688">
        <v>0</v>
      </c>
      <c r="H19" s="688">
        <v>0</v>
      </c>
      <c r="I19" s="688">
        <v>0</v>
      </c>
      <c r="J19" s="688">
        <v>0</v>
      </c>
      <c r="K19" s="688">
        <v>0</v>
      </c>
      <c r="L19" s="689">
        <f t="shared" si="1"/>
        <v>0</v>
      </c>
      <c r="M19" s="688">
        <v>0</v>
      </c>
      <c r="N19" s="694">
        <f t="shared" si="2"/>
        <v>0</v>
      </c>
    </row>
    <row r="20" spans="2:14">
      <c r="B20" s="9" t="s">
        <v>40</v>
      </c>
      <c r="C20" s="10" t="s">
        <v>41</v>
      </c>
      <c r="D20" s="688">
        <v>0</v>
      </c>
      <c r="E20" s="688">
        <v>0</v>
      </c>
      <c r="F20" s="688">
        <v>0</v>
      </c>
      <c r="G20" s="688">
        <v>0</v>
      </c>
      <c r="H20" s="688">
        <v>0</v>
      </c>
      <c r="I20" s="688">
        <v>0</v>
      </c>
      <c r="J20" s="688">
        <v>0</v>
      </c>
      <c r="K20" s="688">
        <v>0</v>
      </c>
      <c r="L20" s="689">
        <f>+D20+F20+H20+J20</f>
        <v>0</v>
      </c>
      <c r="M20" s="688">
        <v>0</v>
      </c>
      <c r="N20" s="694">
        <f t="shared" si="2"/>
        <v>0</v>
      </c>
    </row>
    <row r="21" spans="2:14">
      <c r="B21" s="9"/>
      <c r="C21" s="10"/>
      <c r="D21" s="689"/>
      <c r="E21" s="746"/>
      <c r="F21" s="689"/>
      <c r="G21" s="746"/>
      <c r="H21" s="689"/>
      <c r="I21" s="746"/>
      <c r="J21" s="689"/>
      <c r="K21" s="746"/>
      <c r="L21" s="689"/>
      <c r="M21" s="689"/>
      <c r="N21" s="694"/>
    </row>
    <row r="22" spans="2:14">
      <c r="B22" s="6" t="s">
        <v>46</v>
      </c>
      <c r="C22" s="7" t="s">
        <v>47</v>
      </c>
      <c r="D22" s="687">
        <f>SUM(D23:D29)</f>
        <v>4220387.88</v>
      </c>
      <c r="E22" s="687">
        <f t="shared" ref="E22:N22" si="3">SUM(E23:E29)</f>
        <v>3147923.94</v>
      </c>
      <c r="F22" s="687">
        <f t="shared" si="3"/>
        <v>3982.23</v>
      </c>
      <c r="G22" s="687">
        <f t="shared" si="3"/>
        <v>3126.44</v>
      </c>
      <c r="H22" s="687">
        <f t="shared" si="3"/>
        <v>2840727.95</v>
      </c>
      <c r="I22" s="687">
        <f t="shared" si="3"/>
        <v>2360872.7799999998</v>
      </c>
      <c r="J22" s="687">
        <f t="shared" si="3"/>
        <v>138.72</v>
      </c>
      <c r="K22" s="687">
        <f t="shared" si="3"/>
        <v>-428.32</v>
      </c>
      <c r="L22" s="687">
        <f t="shared" si="3"/>
        <v>7065236.7800000003</v>
      </c>
      <c r="M22" s="687">
        <f t="shared" si="3"/>
        <v>0</v>
      </c>
      <c r="N22" s="693">
        <f t="shared" si="3"/>
        <v>7065236.7800000003</v>
      </c>
    </row>
    <row r="23" spans="2:14">
      <c r="B23" s="9" t="s">
        <v>50</v>
      </c>
      <c r="C23" s="10" t="s">
        <v>51</v>
      </c>
      <c r="D23" s="688">
        <v>0</v>
      </c>
      <c r="E23" s="688">
        <v>-17371.04</v>
      </c>
      <c r="F23" s="688">
        <v>0</v>
      </c>
      <c r="G23" s="688">
        <v>0</v>
      </c>
      <c r="H23" s="688">
        <v>0</v>
      </c>
      <c r="I23" s="688">
        <v>0</v>
      </c>
      <c r="J23" s="688">
        <v>0</v>
      </c>
      <c r="K23" s="688">
        <v>0</v>
      </c>
      <c r="L23" s="689">
        <f>+D23+F23+H23+J23</f>
        <v>0</v>
      </c>
      <c r="M23" s="688">
        <v>0</v>
      </c>
      <c r="N23" s="694">
        <f>+L23-M23</f>
        <v>0</v>
      </c>
    </row>
    <row r="24" spans="2:14">
      <c r="B24" s="9" t="s">
        <v>52</v>
      </c>
      <c r="C24" s="10" t="s">
        <v>53</v>
      </c>
      <c r="D24" s="688">
        <v>0</v>
      </c>
      <c r="E24" s="688">
        <v>0</v>
      </c>
      <c r="F24" s="688">
        <v>0</v>
      </c>
      <c r="G24" s="688">
        <v>0</v>
      </c>
      <c r="H24" s="688">
        <v>0</v>
      </c>
      <c r="I24" s="688">
        <v>0</v>
      </c>
      <c r="J24" s="688">
        <v>0</v>
      </c>
      <c r="K24" s="688">
        <v>0</v>
      </c>
      <c r="L24" s="689">
        <f>+D24+F24+H24+J24</f>
        <v>0</v>
      </c>
      <c r="M24" s="688">
        <v>0</v>
      </c>
      <c r="N24" s="694">
        <f t="shared" ref="N24:N29" si="4">+L24-M24</f>
        <v>0</v>
      </c>
    </row>
    <row r="25" spans="2:14">
      <c r="B25" s="9" t="s">
        <v>56</v>
      </c>
      <c r="C25" s="10" t="s">
        <v>57</v>
      </c>
      <c r="D25" s="688">
        <v>4220387.88</v>
      </c>
      <c r="E25" s="688">
        <v>3165294.98</v>
      </c>
      <c r="F25" s="688">
        <v>3982.23</v>
      </c>
      <c r="G25" s="688">
        <v>3126.44</v>
      </c>
      <c r="H25" s="688">
        <v>263296.65999999997</v>
      </c>
      <c r="I25" s="688">
        <v>283.02</v>
      </c>
      <c r="J25" s="688">
        <v>138.72</v>
      </c>
      <c r="K25" s="688">
        <v>-428.32</v>
      </c>
      <c r="L25" s="689">
        <f t="shared" ref="L25:L28" si="5">+D25+F25+H25+J25</f>
        <v>4487805.49</v>
      </c>
      <c r="M25" s="688">
        <v>0</v>
      </c>
      <c r="N25" s="694">
        <f t="shared" si="4"/>
        <v>4487805.49</v>
      </c>
    </row>
    <row r="26" spans="2:14">
      <c r="B26" s="9" t="s">
        <v>60</v>
      </c>
      <c r="C26" s="10" t="s">
        <v>61</v>
      </c>
      <c r="D26" s="688">
        <v>0</v>
      </c>
      <c r="E26" s="688">
        <v>0</v>
      </c>
      <c r="F26" s="688">
        <v>0</v>
      </c>
      <c r="G26" s="688">
        <v>0</v>
      </c>
      <c r="H26" s="688">
        <v>0</v>
      </c>
      <c r="I26" s="688">
        <v>0</v>
      </c>
      <c r="J26" s="688">
        <v>0</v>
      </c>
      <c r="K26" s="688">
        <v>0</v>
      </c>
      <c r="L26" s="689">
        <f t="shared" si="5"/>
        <v>0</v>
      </c>
      <c r="M26" s="688">
        <v>0</v>
      </c>
      <c r="N26" s="694">
        <f t="shared" si="4"/>
        <v>0</v>
      </c>
    </row>
    <row r="27" spans="2:14">
      <c r="B27" s="9" t="s">
        <v>64</v>
      </c>
      <c r="C27" s="10" t="s">
        <v>65</v>
      </c>
      <c r="D27" s="688">
        <v>0</v>
      </c>
      <c r="E27" s="688">
        <v>0</v>
      </c>
      <c r="F27" s="688">
        <v>0</v>
      </c>
      <c r="G27" s="688">
        <v>0</v>
      </c>
      <c r="H27" s="688">
        <v>0</v>
      </c>
      <c r="I27" s="688">
        <v>0</v>
      </c>
      <c r="J27" s="688">
        <v>0</v>
      </c>
      <c r="K27" s="688">
        <v>0</v>
      </c>
      <c r="L27" s="689">
        <f t="shared" si="5"/>
        <v>0</v>
      </c>
      <c r="M27" s="688">
        <v>0</v>
      </c>
      <c r="N27" s="694">
        <f t="shared" si="4"/>
        <v>0</v>
      </c>
    </row>
    <row r="28" spans="2:14">
      <c r="B28" s="9" t="s">
        <v>68</v>
      </c>
      <c r="C28" s="10" t="s">
        <v>69</v>
      </c>
      <c r="D28" s="688">
        <v>0</v>
      </c>
      <c r="E28" s="688">
        <v>0</v>
      </c>
      <c r="F28" s="688">
        <v>0</v>
      </c>
      <c r="G28" s="688">
        <v>0</v>
      </c>
      <c r="H28" s="688">
        <v>0</v>
      </c>
      <c r="I28" s="688">
        <v>0</v>
      </c>
      <c r="J28" s="688">
        <v>0</v>
      </c>
      <c r="K28" s="688">
        <v>0</v>
      </c>
      <c r="L28" s="689">
        <f t="shared" si="5"/>
        <v>0</v>
      </c>
      <c r="M28" s="688">
        <v>0</v>
      </c>
      <c r="N28" s="694">
        <f t="shared" si="4"/>
        <v>0</v>
      </c>
    </row>
    <row r="29" spans="2:14">
      <c r="B29" s="9" t="s">
        <v>70</v>
      </c>
      <c r="C29" s="10" t="s">
        <v>71</v>
      </c>
      <c r="D29" s="688">
        <v>0</v>
      </c>
      <c r="E29" s="688">
        <v>0</v>
      </c>
      <c r="F29" s="688">
        <v>0</v>
      </c>
      <c r="G29" s="688">
        <v>0</v>
      </c>
      <c r="H29" s="688">
        <v>2577431.29</v>
      </c>
      <c r="I29" s="688">
        <v>2360589.7599999998</v>
      </c>
      <c r="J29" s="688">
        <v>0</v>
      </c>
      <c r="K29" s="688">
        <v>0</v>
      </c>
      <c r="L29" s="689">
        <f>+D29+F29+H29+J29</f>
        <v>2577431.29</v>
      </c>
      <c r="M29" s="688">
        <v>0</v>
      </c>
      <c r="N29" s="694">
        <f t="shared" si="4"/>
        <v>2577431.29</v>
      </c>
    </row>
    <row r="30" spans="2:14">
      <c r="B30" s="9"/>
      <c r="C30" s="10"/>
      <c r="D30" s="689"/>
      <c r="E30" s="746"/>
      <c r="F30" s="689"/>
      <c r="G30" s="746"/>
      <c r="H30" s="689">
        <v>0</v>
      </c>
      <c r="I30" s="746">
        <v>0</v>
      </c>
      <c r="J30" s="689"/>
      <c r="K30" s="746"/>
      <c r="L30" s="689"/>
      <c r="M30" s="689"/>
      <c r="N30" s="694"/>
    </row>
    <row r="31" spans="2:14">
      <c r="B31" s="14" t="s">
        <v>76</v>
      </c>
      <c r="C31" s="7" t="s">
        <v>77</v>
      </c>
      <c r="D31" s="687">
        <f>SUM(D32:D36)</f>
        <v>0</v>
      </c>
      <c r="E31" s="687">
        <f t="shared" ref="E31:N31" si="6">SUM(E32:E36)</f>
        <v>0</v>
      </c>
      <c r="F31" s="687">
        <f t="shared" si="6"/>
        <v>9948.25</v>
      </c>
      <c r="G31" s="687">
        <f t="shared" si="6"/>
        <v>9948.25</v>
      </c>
      <c r="H31" s="687">
        <f t="shared" si="6"/>
        <v>0</v>
      </c>
      <c r="I31" s="687">
        <f t="shared" si="6"/>
        <v>0</v>
      </c>
      <c r="J31" s="687">
        <f t="shared" si="6"/>
        <v>0</v>
      </c>
      <c r="K31" s="687">
        <f t="shared" si="6"/>
        <v>0</v>
      </c>
      <c r="L31" s="687">
        <f t="shared" si="6"/>
        <v>9948.25</v>
      </c>
      <c r="M31" s="687">
        <f t="shared" si="6"/>
        <v>0</v>
      </c>
      <c r="N31" s="693">
        <f t="shared" si="6"/>
        <v>9948.25</v>
      </c>
    </row>
    <row r="32" spans="2:14" ht="21.75" customHeight="1">
      <c r="B32" s="15" t="s">
        <v>80</v>
      </c>
      <c r="C32" s="64" t="s">
        <v>81</v>
      </c>
      <c r="D32" s="688">
        <v>0</v>
      </c>
      <c r="E32" s="688">
        <v>0</v>
      </c>
      <c r="F32" s="688">
        <v>9948.25</v>
      </c>
      <c r="G32" s="688">
        <v>9948.25</v>
      </c>
      <c r="H32" s="688">
        <v>0</v>
      </c>
      <c r="I32" s="688">
        <v>0</v>
      </c>
      <c r="J32" s="688">
        <v>0</v>
      </c>
      <c r="K32" s="688">
        <v>0</v>
      </c>
      <c r="L32" s="689">
        <f>+D32+F32+H32+J32</f>
        <v>9948.25</v>
      </c>
      <c r="M32" s="688">
        <v>0</v>
      </c>
      <c r="N32" s="694">
        <f>+L32-M32</f>
        <v>9948.25</v>
      </c>
    </row>
    <row r="33" spans="2:14">
      <c r="B33" s="15" t="s">
        <v>84</v>
      </c>
      <c r="C33" s="10" t="s">
        <v>85</v>
      </c>
      <c r="D33" s="688">
        <v>0</v>
      </c>
      <c r="E33" s="688">
        <v>0</v>
      </c>
      <c r="F33" s="688">
        <v>0</v>
      </c>
      <c r="G33" s="688">
        <v>0</v>
      </c>
      <c r="H33" s="688">
        <v>0</v>
      </c>
      <c r="I33" s="688">
        <v>0</v>
      </c>
      <c r="J33" s="688">
        <v>0</v>
      </c>
      <c r="K33" s="688">
        <v>0</v>
      </c>
      <c r="L33" s="689">
        <f t="shared" ref="L33:L36" si="7">+D33+F33+H33+J33</f>
        <v>0</v>
      </c>
      <c r="M33" s="688">
        <v>0</v>
      </c>
      <c r="N33" s="694">
        <f t="shared" ref="N33:N36" si="8">+L33-M33</f>
        <v>0</v>
      </c>
    </row>
    <row r="34" spans="2:14">
      <c r="B34" s="15" t="s">
        <v>86</v>
      </c>
      <c r="C34" s="10" t="s">
        <v>87</v>
      </c>
      <c r="D34" s="688">
        <v>0</v>
      </c>
      <c r="E34" s="688">
        <v>0</v>
      </c>
      <c r="F34" s="688">
        <v>0</v>
      </c>
      <c r="G34" s="688">
        <v>0</v>
      </c>
      <c r="H34" s="688">
        <v>0</v>
      </c>
      <c r="I34" s="688">
        <v>0</v>
      </c>
      <c r="J34" s="688">
        <v>0</v>
      </c>
      <c r="K34" s="688">
        <v>0</v>
      </c>
      <c r="L34" s="689">
        <f t="shared" si="7"/>
        <v>0</v>
      </c>
      <c r="M34" s="688">
        <v>0</v>
      </c>
      <c r="N34" s="694">
        <f t="shared" si="8"/>
        <v>0</v>
      </c>
    </row>
    <row r="35" spans="2:14">
      <c r="B35" s="9" t="s">
        <v>90</v>
      </c>
      <c r="C35" s="10" t="s">
        <v>91</v>
      </c>
      <c r="D35" s="688">
        <v>0</v>
      </c>
      <c r="E35" s="688">
        <v>0</v>
      </c>
      <c r="F35" s="688">
        <v>0</v>
      </c>
      <c r="G35" s="688">
        <v>0</v>
      </c>
      <c r="H35" s="688">
        <v>0</v>
      </c>
      <c r="I35" s="688">
        <v>0</v>
      </c>
      <c r="J35" s="688">
        <v>0</v>
      </c>
      <c r="K35" s="688">
        <v>0</v>
      </c>
      <c r="L35" s="689">
        <f t="shared" si="7"/>
        <v>0</v>
      </c>
      <c r="M35" s="688">
        <v>0</v>
      </c>
      <c r="N35" s="694">
        <f t="shared" si="8"/>
        <v>0</v>
      </c>
    </row>
    <row r="36" spans="2:14">
      <c r="B36" s="9" t="s">
        <v>94</v>
      </c>
      <c r="C36" s="10" t="s">
        <v>95</v>
      </c>
      <c r="D36" s="688">
        <v>0</v>
      </c>
      <c r="E36" s="688">
        <v>0</v>
      </c>
      <c r="F36" s="688">
        <v>0</v>
      </c>
      <c r="G36" s="688">
        <v>0</v>
      </c>
      <c r="H36" s="688">
        <v>0</v>
      </c>
      <c r="I36" s="688">
        <v>0</v>
      </c>
      <c r="J36" s="688">
        <v>0</v>
      </c>
      <c r="K36" s="688">
        <v>0</v>
      </c>
      <c r="L36" s="689">
        <f t="shared" si="7"/>
        <v>0</v>
      </c>
      <c r="M36" s="688">
        <v>0</v>
      </c>
      <c r="N36" s="694">
        <f t="shared" si="8"/>
        <v>0</v>
      </c>
    </row>
    <row r="37" spans="2:14">
      <c r="B37" s="9"/>
      <c r="C37" s="10"/>
      <c r="D37" s="689"/>
      <c r="E37" s="746"/>
      <c r="F37" s="689"/>
      <c r="G37" s="746"/>
      <c r="H37" s="689"/>
      <c r="I37" s="746"/>
      <c r="J37" s="689"/>
      <c r="K37" s="746"/>
      <c r="L37" s="689"/>
      <c r="M37" s="689"/>
      <c r="N37" s="694"/>
    </row>
    <row r="38" spans="2:14">
      <c r="B38" s="6" t="s">
        <v>98</v>
      </c>
      <c r="C38" s="7" t="s">
        <v>99</v>
      </c>
      <c r="D38" s="687">
        <f>SUM(D39:D43)</f>
        <v>0</v>
      </c>
      <c r="E38" s="687">
        <f t="shared" ref="E38:N38" si="9">SUM(E39:E43)</f>
        <v>0</v>
      </c>
      <c r="F38" s="687">
        <f t="shared" si="9"/>
        <v>0</v>
      </c>
      <c r="G38" s="687">
        <f t="shared" si="9"/>
        <v>0</v>
      </c>
      <c r="H38" s="687">
        <f t="shared" si="9"/>
        <v>0</v>
      </c>
      <c r="I38" s="687">
        <f t="shared" si="9"/>
        <v>0</v>
      </c>
      <c r="J38" s="687">
        <f t="shared" si="9"/>
        <v>0</v>
      </c>
      <c r="K38" s="687">
        <f t="shared" si="9"/>
        <v>0</v>
      </c>
      <c r="L38" s="687">
        <f t="shared" si="9"/>
        <v>0</v>
      </c>
      <c r="M38" s="687">
        <f t="shared" si="9"/>
        <v>0</v>
      </c>
      <c r="N38" s="693">
        <f t="shared" si="9"/>
        <v>0</v>
      </c>
    </row>
    <row r="39" spans="2:14">
      <c r="B39" s="9" t="s">
        <v>102</v>
      </c>
      <c r="C39" s="10" t="s">
        <v>103</v>
      </c>
      <c r="D39" s="688">
        <v>0</v>
      </c>
      <c r="E39" s="688">
        <v>0</v>
      </c>
      <c r="F39" s="688">
        <v>0</v>
      </c>
      <c r="G39" s="688">
        <v>0</v>
      </c>
      <c r="H39" s="688">
        <v>0</v>
      </c>
      <c r="I39" s="688">
        <v>0</v>
      </c>
      <c r="J39" s="688">
        <v>0</v>
      </c>
      <c r="K39" s="688">
        <v>0</v>
      </c>
      <c r="L39" s="689">
        <f>+D39+F39+H39+J39</f>
        <v>0</v>
      </c>
      <c r="M39" s="688">
        <v>0</v>
      </c>
      <c r="N39" s="694">
        <f>+L39-M39</f>
        <v>0</v>
      </c>
    </row>
    <row r="40" spans="2:14">
      <c r="B40" s="9" t="s">
        <v>106</v>
      </c>
      <c r="C40" s="10" t="s">
        <v>107</v>
      </c>
      <c r="D40" s="688">
        <v>0</v>
      </c>
      <c r="E40" s="688">
        <v>0</v>
      </c>
      <c r="F40" s="688">
        <v>0</v>
      </c>
      <c r="G40" s="688">
        <v>0</v>
      </c>
      <c r="H40" s="688">
        <v>0</v>
      </c>
      <c r="I40" s="688">
        <v>0</v>
      </c>
      <c r="J40" s="688">
        <v>0</v>
      </c>
      <c r="K40" s="688">
        <v>0</v>
      </c>
      <c r="L40" s="689">
        <f>+D40+F40+H40+J40</f>
        <v>0</v>
      </c>
      <c r="M40" s="688">
        <v>0</v>
      </c>
      <c r="N40" s="694">
        <f t="shared" ref="N40:N43" si="10">+L40-M40</f>
        <v>0</v>
      </c>
    </row>
    <row r="41" spans="2:14">
      <c r="B41" s="9" t="s">
        <v>110</v>
      </c>
      <c r="C41" s="10" t="s">
        <v>111</v>
      </c>
      <c r="D41" s="688">
        <v>0</v>
      </c>
      <c r="E41" s="688">
        <v>0</v>
      </c>
      <c r="F41" s="688">
        <v>0</v>
      </c>
      <c r="G41" s="688">
        <v>0</v>
      </c>
      <c r="H41" s="688">
        <v>0</v>
      </c>
      <c r="I41" s="688">
        <v>0</v>
      </c>
      <c r="J41" s="688">
        <v>0</v>
      </c>
      <c r="K41" s="688">
        <v>0</v>
      </c>
      <c r="L41" s="689">
        <f>+D41+F41+H41+J41</f>
        <v>0</v>
      </c>
      <c r="M41" s="688">
        <v>0</v>
      </c>
      <c r="N41" s="694">
        <f t="shared" si="10"/>
        <v>0</v>
      </c>
    </row>
    <row r="42" spans="2:14">
      <c r="B42" s="9" t="s">
        <v>114</v>
      </c>
      <c r="C42" s="10" t="s">
        <v>115</v>
      </c>
      <c r="D42" s="688">
        <v>0</v>
      </c>
      <c r="E42" s="688">
        <v>0</v>
      </c>
      <c r="F42" s="688">
        <v>0</v>
      </c>
      <c r="G42" s="688">
        <v>0</v>
      </c>
      <c r="H42" s="688">
        <v>0</v>
      </c>
      <c r="I42" s="688">
        <v>0</v>
      </c>
      <c r="J42" s="688">
        <v>0</v>
      </c>
      <c r="K42" s="688">
        <v>0</v>
      </c>
      <c r="L42" s="689">
        <f>+D42+F42+H42+J42</f>
        <v>0</v>
      </c>
      <c r="M42" s="688">
        <v>0</v>
      </c>
      <c r="N42" s="694">
        <f t="shared" si="10"/>
        <v>0</v>
      </c>
    </row>
    <row r="43" spans="2:14">
      <c r="B43" s="9" t="s">
        <v>116</v>
      </c>
      <c r="C43" s="10" t="s">
        <v>117</v>
      </c>
      <c r="D43" s="688">
        <v>0</v>
      </c>
      <c r="E43" s="688">
        <v>0</v>
      </c>
      <c r="F43" s="688">
        <v>0</v>
      </c>
      <c r="G43" s="688">
        <v>0</v>
      </c>
      <c r="H43" s="688">
        <v>0</v>
      </c>
      <c r="I43" s="688">
        <v>0</v>
      </c>
      <c r="J43" s="688">
        <v>0</v>
      </c>
      <c r="K43" s="688">
        <v>0</v>
      </c>
      <c r="L43" s="689">
        <f t="shared" ref="L43" si="11">+D43+F43+H43+J43</f>
        <v>0</v>
      </c>
      <c r="M43" s="688">
        <v>0</v>
      </c>
      <c r="N43" s="694">
        <f t="shared" si="10"/>
        <v>0</v>
      </c>
    </row>
    <row r="44" spans="2:14">
      <c r="B44" s="9"/>
      <c r="C44" s="10"/>
      <c r="D44" s="689"/>
      <c r="E44" s="746"/>
      <c r="F44" s="689"/>
      <c r="G44" s="746"/>
      <c r="H44" s="689"/>
      <c r="I44" s="746"/>
      <c r="J44" s="689"/>
      <c r="K44" s="746"/>
      <c r="L44" s="689"/>
      <c r="M44" s="689"/>
      <c r="N44" s="694"/>
    </row>
    <row r="45" spans="2:14">
      <c r="B45" s="6" t="s">
        <v>122</v>
      </c>
      <c r="C45" s="7" t="s">
        <v>123</v>
      </c>
      <c r="D45" s="687">
        <f>+D46</f>
        <v>0</v>
      </c>
      <c r="E45" s="687">
        <f t="shared" ref="E45:N45" si="12">+E46</f>
        <v>0</v>
      </c>
      <c r="F45" s="687">
        <f t="shared" si="12"/>
        <v>0</v>
      </c>
      <c r="G45" s="687">
        <f t="shared" si="12"/>
        <v>0</v>
      </c>
      <c r="H45" s="687">
        <f t="shared" si="12"/>
        <v>50303.89</v>
      </c>
      <c r="I45" s="687">
        <f t="shared" si="12"/>
        <v>30798.61</v>
      </c>
      <c r="J45" s="687">
        <f t="shared" si="12"/>
        <v>0</v>
      </c>
      <c r="K45" s="687">
        <f t="shared" si="12"/>
        <v>0</v>
      </c>
      <c r="L45" s="687">
        <f t="shared" si="12"/>
        <v>50303.89</v>
      </c>
      <c r="M45" s="687">
        <f t="shared" si="12"/>
        <v>0</v>
      </c>
      <c r="N45" s="693">
        <f t="shared" si="12"/>
        <v>50303.89</v>
      </c>
    </row>
    <row r="46" spans="2:14">
      <c r="B46" s="9" t="s">
        <v>126</v>
      </c>
      <c r="C46" s="10" t="s">
        <v>127</v>
      </c>
      <c r="D46" s="688">
        <v>0</v>
      </c>
      <c r="E46" s="688">
        <v>0</v>
      </c>
      <c r="F46" s="688">
        <v>0</v>
      </c>
      <c r="G46" s="688">
        <v>0</v>
      </c>
      <c r="H46" s="688">
        <v>50303.89</v>
      </c>
      <c r="I46" s="688">
        <v>30798.61</v>
      </c>
      <c r="J46" s="688">
        <v>0</v>
      </c>
      <c r="K46" s="688">
        <v>0</v>
      </c>
      <c r="L46" s="689">
        <f>+D46+F46+H46+J46</f>
        <v>50303.89</v>
      </c>
      <c r="M46" s="688">
        <v>0</v>
      </c>
      <c r="N46" s="694">
        <f>+L46-M46</f>
        <v>50303.89</v>
      </c>
    </row>
    <row r="47" spans="2:14">
      <c r="B47" s="9"/>
      <c r="C47" s="10"/>
      <c r="D47" s="689"/>
      <c r="E47" s="746"/>
      <c r="F47" s="689"/>
      <c r="G47" s="746"/>
      <c r="H47" s="689"/>
      <c r="I47" s="746"/>
      <c r="J47" s="689"/>
      <c r="K47" s="746"/>
      <c r="L47" s="689"/>
      <c r="M47" s="689"/>
      <c r="N47" s="694"/>
    </row>
    <row r="48" spans="2:14">
      <c r="B48" s="6" t="s">
        <v>132</v>
      </c>
      <c r="C48" s="7" t="s">
        <v>133</v>
      </c>
      <c r="D48" s="687">
        <f>SUM(D49:D50)</f>
        <v>0</v>
      </c>
      <c r="E48" s="687">
        <f t="shared" ref="E48:N48" si="13">SUM(E49:E50)</f>
        <v>0</v>
      </c>
      <c r="F48" s="687">
        <f t="shared" si="13"/>
        <v>0</v>
      </c>
      <c r="G48" s="687">
        <f t="shared" si="13"/>
        <v>0</v>
      </c>
      <c r="H48" s="687">
        <f t="shared" si="13"/>
        <v>0</v>
      </c>
      <c r="I48" s="687">
        <f t="shared" si="13"/>
        <v>0</v>
      </c>
      <c r="J48" s="687">
        <f t="shared" si="13"/>
        <v>0</v>
      </c>
      <c r="K48" s="687">
        <f t="shared" si="13"/>
        <v>0</v>
      </c>
      <c r="L48" s="687">
        <f t="shared" si="13"/>
        <v>0</v>
      </c>
      <c r="M48" s="687">
        <f t="shared" si="13"/>
        <v>0</v>
      </c>
      <c r="N48" s="693">
        <f t="shared" si="13"/>
        <v>0</v>
      </c>
    </row>
    <row r="49" spans="2:14" ht="25.5" customHeight="1">
      <c r="B49" s="9" t="s">
        <v>136</v>
      </c>
      <c r="C49" s="64" t="s">
        <v>137</v>
      </c>
      <c r="D49" s="688">
        <v>0</v>
      </c>
      <c r="E49" s="688">
        <v>0</v>
      </c>
      <c r="F49" s="688">
        <v>0</v>
      </c>
      <c r="G49" s="688">
        <v>0</v>
      </c>
      <c r="H49" s="688">
        <v>0</v>
      </c>
      <c r="I49" s="688">
        <v>0</v>
      </c>
      <c r="J49" s="688">
        <v>0</v>
      </c>
      <c r="K49" s="688">
        <v>0</v>
      </c>
      <c r="L49" s="689">
        <f>+D49+F49+H49+J49</f>
        <v>0</v>
      </c>
      <c r="M49" s="688">
        <v>0</v>
      </c>
      <c r="N49" s="694">
        <f>+L49-M49</f>
        <v>0</v>
      </c>
    </row>
    <row r="50" spans="2:14">
      <c r="B50" s="9" t="s">
        <v>140</v>
      </c>
      <c r="C50" s="64" t="s">
        <v>141</v>
      </c>
      <c r="D50" s="688">
        <v>0</v>
      </c>
      <c r="E50" s="688">
        <v>0</v>
      </c>
      <c r="F50" s="688">
        <v>0</v>
      </c>
      <c r="G50" s="688">
        <v>0</v>
      </c>
      <c r="H50" s="688">
        <v>0</v>
      </c>
      <c r="I50" s="688">
        <v>0</v>
      </c>
      <c r="J50" s="688">
        <v>0</v>
      </c>
      <c r="K50" s="688">
        <v>0</v>
      </c>
      <c r="L50" s="689">
        <f>+D50+F50+H50+J50</f>
        <v>0</v>
      </c>
      <c r="M50" s="688">
        <v>0</v>
      </c>
      <c r="N50" s="694">
        <f>+L50-M50</f>
        <v>0</v>
      </c>
    </row>
    <row r="51" spans="2:14">
      <c r="B51" s="9"/>
      <c r="C51" s="64"/>
      <c r="D51" s="689"/>
      <c r="E51" s="746"/>
      <c r="F51" s="689"/>
      <c r="G51" s="746"/>
      <c r="H51" s="689"/>
      <c r="I51" s="746"/>
      <c r="J51" s="689"/>
      <c r="K51" s="746"/>
      <c r="L51" s="689"/>
      <c r="M51" s="689"/>
      <c r="N51" s="694"/>
    </row>
    <row r="52" spans="2:14">
      <c r="B52" s="6" t="s">
        <v>144</v>
      </c>
      <c r="C52" s="65" t="s">
        <v>145</v>
      </c>
      <c r="D52" s="687">
        <f>SUM(D53:D56)</f>
        <v>0</v>
      </c>
      <c r="E52" s="687">
        <f t="shared" ref="E52:K52" si="14">SUM(E53:E56)</f>
        <v>0</v>
      </c>
      <c r="F52" s="687">
        <f t="shared" si="14"/>
        <v>0</v>
      </c>
      <c r="G52" s="687">
        <f t="shared" si="14"/>
        <v>0</v>
      </c>
      <c r="H52" s="687">
        <f t="shared" si="14"/>
        <v>0</v>
      </c>
      <c r="I52" s="687">
        <f t="shared" si="14"/>
        <v>0</v>
      </c>
      <c r="J52" s="687">
        <f t="shared" si="14"/>
        <v>0</v>
      </c>
      <c r="K52" s="687">
        <f t="shared" si="14"/>
        <v>0</v>
      </c>
      <c r="L52" s="687">
        <f>SUM(L53:L56)</f>
        <v>0</v>
      </c>
      <c r="M52" s="687">
        <f>SUM(M53:M56)</f>
        <v>0</v>
      </c>
      <c r="N52" s="693">
        <f>SUM(N53:N56)</f>
        <v>0</v>
      </c>
    </row>
    <row r="53" spans="2:14">
      <c r="B53" s="9" t="s">
        <v>148</v>
      </c>
      <c r="C53" s="64" t="s">
        <v>149</v>
      </c>
      <c r="D53" s="688">
        <v>0</v>
      </c>
      <c r="E53" s="688">
        <v>0</v>
      </c>
      <c r="F53" s="688">
        <v>0</v>
      </c>
      <c r="G53" s="688">
        <v>0</v>
      </c>
      <c r="H53" s="688">
        <v>0</v>
      </c>
      <c r="I53" s="688">
        <v>0</v>
      </c>
      <c r="J53" s="688">
        <v>0</v>
      </c>
      <c r="K53" s="688">
        <v>0</v>
      </c>
      <c r="L53" s="689">
        <f>+D53+F53+H53+J53</f>
        <v>0</v>
      </c>
      <c r="M53" s="688">
        <v>0</v>
      </c>
      <c r="N53" s="694">
        <f>+L53-M53</f>
        <v>0</v>
      </c>
    </row>
    <row r="54" spans="2:14">
      <c r="B54" s="9" t="s">
        <v>152</v>
      </c>
      <c r="C54" s="64" t="s">
        <v>153</v>
      </c>
      <c r="D54" s="688">
        <v>0</v>
      </c>
      <c r="E54" s="688">
        <v>0</v>
      </c>
      <c r="F54" s="688">
        <v>0</v>
      </c>
      <c r="G54" s="688">
        <v>0</v>
      </c>
      <c r="H54" s="688">
        <v>0</v>
      </c>
      <c r="I54" s="688">
        <v>0</v>
      </c>
      <c r="J54" s="688">
        <v>0</v>
      </c>
      <c r="K54" s="688">
        <v>0</v>
      </c>
      <c r="L54" s="689">
        <f t="shared" ref="L54:L55" si="15">+D54+F54+H54+J54</f>
        <v>0</v>
      </c>
      <c r="M54" s="688">
        <v>0</v>
      </c>
      <c r="N54" s="694">
        <f t="shared" ref="N54:N55" si="16">+L54-M54</f>
        <v>0</v>
      </c>
    </row>
    <row r="55" spans="2:14">
      <c r="B55" s="9" t="s">
        <v>156</v>
      </c>
      <c r="C55" s="64" t="s">
        <v>157</v>
      </c>
      <c r="D55" s="688">
        <v>0</v>
      </c>
      <c r="E55" s="688">
        <v>0</v>
      </c>
      <c r="F55" s="688">
        <v>0</v>
      </c>
      <c r="G55" s="688">
        <v>0</v>
      </c>
      <c r="H55" s="688">
        <v>0</v>
      </c>
      <c r="I55" s="688">
        <v>0</v>
      </c>
      <c r="J55" s="688">
        <v>0</v>
      </c>
      <c r="K55" s="688">
        <v>0</v>
      </c>
      <c r="L55" s="689">
        <f t="shared" si="15"/>
        <v>0</v>
      </c>
      <c r="M55" s="688">
        <v>0</v>
      </c>
      <c r="N55" s="694">
        <f t="shared" si="16"/>
        <v>0</v>
      </c>
    </row>
    <row r="56" spans="2:14">
      <c r="B56" s="9"/>
      <c r="C56" s="12"/>
      <c r="D56" s="688"/>
      <c r="E56" s="688"/>
      <c r="F56" s="688"/>
      <c r="G56" s="688"/>
      <c r="H56" s="688"/>
      <c r="I56" s="688"/>
      <c r="J56" s="688"/>
      <c r="K56" s="688"/>
      <c r="L56" s="689"/>
      <c r="M56" s="688"/>
      <c r="N56" s="694"/>
    </row>
    <row r="57" spans="2:14">
      <c r="B57" s="9"/>
      <c r="C57" s="64"/>
      <c r="D57" s="689"/>
      <c r="E57" s="746"/>
      <c r="F57" s="689"/>
      <c r="G57" s="746"/>
      <c r="H57" s="689"/>
      <c r="I57" s="746"/>
      <c r="J57" s="689"/>
      <c r="K57" s="746"/>
      <c r="L57" s="689"/>
      <c r="M57" s="689"/>
      <c r="N57" s="694"/>
    </row>
    <row r="58" spans="2:14">
      <c r="B58" s="15"/>
      <c r="C58" s="16" t="s">
        <v>162</v>
      </c>
      <c r="D58" s="690">
        <f>+D13+D22+D31+D38+D45+D48+D52</f>
        <v>5460768.7999999998</v>
      </c>
      <c r="E58" s="690">
        <f t="shared" ref="E58:N58" si="17">+E13+E22+E31+E38+E45+E48+E52</f>
        <v>5134008.24</v>
      </c>
      <c r="F58" s="690">
        <f t="shared" si="17"/>
        <v>14064.26</v>
      </c>
      <c r="G58" s="690">
        <f t="shared" si="17"/>
        <v>84094.94</v>
      </c>
      <c r="H58" s="690">
        <f t="shared" si="17"/>
        <v>3407776.7600000002</v>
      </c>
      <c r="I58" s="690">
        <f t="shared" si="17"/>
        <v>3264055.9799999995</v>
      </c>
      <c r="J58" s="690">
        <f t="shared" si="17"/>
        <v>-840029.17</v>
      </c>
      <c r="K58" s="690">
        <f t="shared" si="17"/>
        <v>-861084.44</v>
      </c>
      <c r="L58" s="690">
        <f t="shared" si="17"/>
        <v>8042580.6499999994</v>
      </c>
      <c r="M58" s="690">
        <f t="shared" si="17"/>
        <v>0</v>
      </c>
      <c r="N58" s="695">
        <f t="shared" si="17"/>
        <v>8042580.6499999994</v>
      </c>
    </row>
    <row r="59" spans="2:14">
      <c r="B59" s="17"/>
      <c r="C59" s="18"/>
      <c r="D59" s="689"/>
      <c r="E59" s="746"/>
      <c r="F59" s="689"/>
      <c r="G59" s="746"/>
      <c r="H59" s="689"/>
      <c r="I59" s="746"/>
      <c r="J59" s="689"/>
      <c r="K59" s="746"/>
      <c r="L59" s="689"/>
      <c r="M59" s="689"/>
      <c r="N59" s="694"/>
    </row>
    <row r="60" spans="2:14">
      <c r="B60" s="6" t="s">
        <v>167</v>
      </c>
      <c r="C60" s="7" t="s">
        <v>168</v>
      </c>
      <c r="D60" s="687"/>
      <c r="E60" s="745"/>
      <c r="F60" s="687"/>
      <c r="G60" s="745"/>
      <c r="H60" s="687"/>
      <c r="I60" s="745"/>
      <c r="J60" s="687"/>
      <c r="K60" s="745"/>
      <c r="L60" s="745"/>
      <c r="M60" s="745"/>
      <c r="N60" s="693"/>
    </row>
    <row r="61" spans="2:14">
      <c r="B61" s="6" t="s">
        <v>169</v>
      </c>
      <c r="C61" s="7" t="s">
        <v>170</v>
      </c>
      <c r="D61" s="687">
        <f>SUM(D62:D65)</f>
        <v>0</v>
      </c>
      <c r="E61" s="687">
        <f t="shared" ref="E61:N61" si="18">SUM(E62:E65)</f>
        <v>0</v>
      </c>
      <c r="F61" s="687">
        <f t="shared" si="18"/>
        <v>0</v>
      </c>
      <c r="G61" s="687">
        <f t="shared" si="18"/>
        <v>0</v>
      </c>
      <c r="H61" s="687">
        <f t="shared" si="18"/>
        <v>0</v>
      </c>
      <c r="I61" s="687">
        <f t="shared" si="18"/>
        <v>0</v>
      </c>
      <c r="J61" s="687">
        <f t="shared" si="18"/>
        <v>0</v>
      </c>
      <c r="K61" s="687">
        <f t="shared" si="18"/>
        <v>0</v>
      </c>
      <c r="L61" s="687">
        <f t="shared" si="18"/>
        <v>0</v>
      </c>
      <c r="M61" s="687">
        <f t="shared" si="18"/>
        <v>0</v>
      </c>
      <c r="N61" s="693">
        <f t="shared" si="18"/>
        <v>0</v>
      </c>
    </row>
    <row r="62" spans="2:14">
      <c r="B62" s="9" t="s">
        <v>172</v>
      </c>
      <c r="C62" s="10" t="s">
        <v>173</v>
      </c>
      <c r="D62" s="688">
        <v>0</v>
      </c>
      <c r="E62" s="688">
        <v>0</v>
      </c>
      <c r="F62" s="688">
        <v>0</v>
      </c>
      <c r="G62" s="688">
        <v>0</v>
      </c>
      <c r="H62" s="688">
        <v>0</v>
      </c>
      <c r="I62" s="688">
        <v>0</v>
      </c>
      <c r="J62" s="688">
        <v>0</v>
      </c>
      <c r="K62" s="688">
        <v>0</v>
      </c>
      <c r="L62" s="689">
        <f>+D62+F62+H62+J62</f>
        <v>0</v>
      </c>
      <c r="M62" s="688">
        <v>0</v>
      </c>
      <c r="N62" s="694">
        <f>+L62-M62</f>
        <v>0</v>
      </c>
    </row>
    <row r="63" spans="2:14">
      <c r="B63" s="9" t="s">
        <v>174</v>
      </c>
      <c r="C63" s="10" t="s">
        <v>175</v>
      </c>
      <c r="D63" s="688">
        <v>0</v>
      </c>
      <c r="E63" s="688">
        <v>0</v>
      </c>
      <c r="F63" s="688">
        <v>0</v>
      </c>
      <c r="G63" s="688">
        <v>0</v>
      </c>
      <c r="H63" s="688">
        <v>0</v>
      </c>
      <c r="I63" s="688">
        <v>0</v>
      </c>
      <c r="J63" s="688">
        <v>0</v>
      </c>
      <c r="K63" s="688">
        <v>0</v>
      </c>
      <c r="L63" s="689">
        <f t="shared" ref="L63:L65" si="19">+D63+F63+H63+J63</f>
        <v>0</v>
      </c>
      <c r="M63" s="688">
        <v>0</v>
      </c>
      <c r="N63" s="694">
        <f t="shared" ref="N63:N65" si="20">+L63-M63</f>
        <v>0</v>
      </c>
    </row>
    <row r="64" spans="2:14">
      <c r="B64" s="9" t="s">
        <v>176</v>
      </c>
      <c r="C64" s="10" t="s">
        <v>177</v>
      </c>
      <c r="D64" s="688">
        <v>0</v>
      </c>
      <c r="E64" s="688">
        <v>0</v>
      </c>
      <c r="F64" s="688">
        <v>0</v>
      </c>
      <c r="G64" s="688">
        <v>0</v>
      </c>
      <c r="H64" s="688">
        <v>0</v>
      </c>
      <c r="I64" s="688">
        <v>0</v>
      </c>
      <c r="J64" s="688">
        <v>0</v>
      </c>
      <c r="K64" s="688">
        <v>0</v>
      </c>
      <c r="L64" s="689">
        <f t="shared" si="19"/>
        <v>0</v>
      </c>
      <c r="M64" s="688">
        <v>0</v>
      </c>
      <c r="N64" s="694">
        <f t="shared" si="20"/>
        <v>0</v>
      </c>
    </row>
    <row r="65" spans="2:14">
      <c r="B65" s="9" t="s">
        <v>180</v>
      </c>
      <c r="C65" s="10" t="s">
        <v>181</v>
      </c>
      <c r="D65" s="688">
        <v>0</v>
      </c>
      <c r="E65" s="688">
        <v>0</v>
      </c>
      <c r="F65" s="688">
        <v>0</v>
      </c>
      <c r="G65" s="688">
        <v>0</v>
      </c>
      <c r="H65" s="688">
        <v>0</v>
      </c>
      <c r="I65" s="688">
        <v>0</v>
      </c>
      <c r="J65" s="688">
        <v>0</v>
      </c>
      <c r="K65" s="688">
        <v>0</v>
      </c>
      <c r="L65" s="689">
        <f t="shared" si="19"/>
        <v>0</v>
      </c>
      <c r="M65" s="688">
        <v>0</v>
      </c>
      <c r="N65" s="694">
        <f t="shared" si="20"/>
        <v>0</v>
      </c>
    </row>
    <row r="66" spans="2:14">
      <c r="B66" s="9"/>
      <c r="C66" s="10"/>
      <c r="D66" s="689"/>
      <c r="E66" s="746"/>
      <c r="F66" s="689"/>
      <c r="G66" s="746"/>
      <c r="H66" s="689"/>
      <c r="I66" s="746"/>
      <c r="J66" s="689"/>
      <c r="K66" s="746"/>
      <c r="L66" s="689"/>
      <c r="M66" s="689"/>
      <c r="N66" s="694"/>
    </row>
    <row r="67" spans="2:14">
      <c r="B67" s="6" t="s">
        <v>186</v>
      </c>
      <c r="C67" s="7" t="s">
        <v>187</v>
      </c>
      <c r="D67" s="687">
        <f>SUM(D68:D72)</f>
        <v>0</v>
      </c>
      <c r="E67" s="687">
        <f t="shared" ref="E67:N67" si="21">SUM(E68:E72)</f>
        <v>0</v>
      </c>
      <c r="F67" s="687">
        <f t="shared" si="21"/>
        <v>0</v>
      </c>
      <c r="G67" s="687">
        <f t="shared" si="21"/>
        <v>0</v>
      </c>
      <c r="H67" s="687">
        <f t="shared" si="21"/>
        <v>0</v>
      </c>
      <c r="I67" s="687">
        <f t="shared" si="21"/>
        <v>0</v>
      </c>
      <c r="J67" s="687">
        <f t="shared" si="21"/>
        <v>0</v>
      </c>
      <c r="K67" s="687">
        <f t="shared" si="21"/>
        <v>0</v>
      </c>
      <c r="L67" s="687">
        <f t="shared" si="21"/>
        <v>0</v>
      </c>
      <c r="M67" s="687">
        <f t="shared" si="21"/>
        <v>0</v>
      </c>
      <c r="N67" s="693">
        <f t="shared" si="21"/>
        <v>0</v>
      </c>
    </row>
    <row r="68" spans="2:14">
      <c r="B68" s="9" t="s">
        <v>190</v>
      </c>
      <c r="C68" s="10" t="s">
        <v>191</v>
      </c>
      <c r="D68" s="688">
        <v>0</v>
      </c>
      <c r="E68" s="688">
        <v>0</v>
      </c>
      <c r="F68" s="688">
        <v>0</v>
      </c>
      <c r="G68" s="688">
        <v>0</v>
      </c>
      <c r="H68" s="688">
        <v>0</v>
      </c>
      <c r="I68" s="688">
        <v>0</v>
      </c>
      <c r="J68" s="688">
        <v>0</v>
      </c>
      <c r="K68" s="688">
        <v>0</v>
      </c>
      <c r="L68" s="689">
        <f>+D68+F68+H68+J68</f>
        <v>0</v>
      </c>
      <c r="M68" s="688">
        <v>0</v>
      </c>
      <c r="N68" s="694">
        <f>+L68-M68</f>
        <v>0</v>
      </c>
    </row>
    <row r="69" spans="2:14">
      <c r="B69" s="9" t="s">
        <v>192</v>
      </c>
      <c r="C69" s="10" t="s">
        <v>193</v>
      </c>
      <c r="D69" s="688">
        <v>0</v>
      </c>
      <c r="E69" s="688">
        <v>0</v>
      </c>
      <c r="F69" s="688">
        <v>0</v>
      </c>
      <c r="G69" s="688">
        <v>0</v>
      </c>
      <c r="H69" s="688">
        <v>0</v>
      </c>
      <c r="I69" s="688">
        <v>0</v>
      </c>
      <c r="J69" s="688">
        <v>0</v>
      </c>
      <c r="K69" s="688">
        <v>0</v>
      </c>
      <c r="L69" s="689">
        <f t="shared" ref="L69:L72" si="22">+D69+F69+H69+J69</f>
        <v>0</v>
      </c>
      <c r="M69" s="688">
        <v>0</v>
      </c>
      <c r="N69" s="694">
        <f t="shared" ref="N69:N72" si="23">+L69-M69</f>
        <v>0</v>
      </c>
    </row>
    <row r="70" spans="2:14">
      <c r="B70" s="9" t="s">
        <v>196</v>
      </c>
      <c r="C70" s="10" t="s">
        <v>197</v>
      </c>
      <c r="D70" s="688">
        <v>0</v>
      </c>
      <c r="E70" s="688">
        <v>0</v>
      </c>
      <c r="F70" s="688">
        <v>0</v>
      </c>
      <c r="G70" s="688">
        <v>0</v>
      </c>
      <c r="H70" s="688">
        <v>0</v>
      </c>
      <c r="I70" s="688">
        <v>0</v>
      </c>
      <c r="J70" s="688">
        <v>0</v>
      </c>
      <c r="K70" s="688">
        <v>0</v>
      </c>
      <c r="L70" s="689">
        <f t="shared" si="22"/>
        <v>0</v>
      </c>
      <c r="M70" s="688">
        <v>0</v>
      </c>
      <c r="N70" s="694">
        <f t="shared" si="23"/>
        <v>0</v>
      </c>
    </row>
    <row r="71" spans="2:14">
      <c r="B71" s="9" t="s">
        <v>200</v>
      </c>
      <c r="C71" s="10" t="s">
        <v>201</v>
      </c>
      <c r="D71" s="688">
        <v>0</v>
      </c>
      <c r="E71" s="688">
        <v>0</v>
      </c>
      <c r="F71" s="688">
        <v>0</v>
      </c>
      <c r="G71" s="688">
        <v>0</v>
      </c>
      <c r="H71" s="688">
        <v>0</v>
      </c>
      <c r="I71" s="688">
        <v>0</v>
      </c>
      <c r="J71" s="688">
        <v>0</v>
      </c>
      <c r="K71" s="688">
        <v>0</v>
      </c>
      <c r="L71" s="689">
        <f t="shared" si="22"/>
        <v>0</v>
      </c>
      <c r="M71" s="688">
        <v>0</v>
      </c>
      <c r="N71" s="694">
        <f t="shared" si="23"/>
        <v>0</v>
      </c>
    </row>
    <row r="72" spans="2:14">
      <c r="B72" s="9" t="s">
        <v>204</v>
      </c>
      <c r="C72" s="10" t="s">
        <v>205</v>
      </c>
      <c r="D72" s="688">
        <v>0</v>
      </c>
      <c r="E72" s="688">
        <v>0</v>
      </c>
      <c r="F72" s="688">
        <v>0</v>
      </c>
      <c r="G72" s="688">
        <v>0</v>
      </c>
      <c r="H72" s="688">
        <v>0</v>
      </c>
      <c r="I72" s="688">
        <v>0</v>
      </c>
      <c r="J72" s="688">
        <v>0</v>
      </c>
      <c r="K72" s="688">
        <v>0</v>
      </c>
      <c r="L72" s="689">
        <f t="shared" si="22"/>
        <v>0</v>
      </c>
      <c r="M72" s="688">
        <v>0</v>
      </c>
      <c r="N72" s="694">
        <f t="shared" si="23"/>
        <v>0</v>
      </c>
    </row>
    <row r="73" spans="2:14">
      <c r="B73" s="9"/>
      <c r="C73" s="10"/>
      <c r="D73" s="689"/>
      <c r="E73" s="746"/>
      <c r="F73" s="689"/>
      <c r="G73" s="746"/>
      <c r="H73" s="689"/>
      <c r="I73" s="746"/>
      <c r="J73" s="689"/>
      <c r="K73" s="746"/>
      <c r="L73" s="689"/>
      <c r="M73" s="689"/>
      <c r="N73" s="694"/>
    </row>
    <row r="74" spans="2:14">
      <c r="B74" s="6" t="s">
        <v>208</v>
      </c>
      <c r="C74" s="7" t="s">
        <v>209</v>
      </c>
      <c r="D74" s="687">
        <f>SUM(D75:D81)</f>
        <v>120465781.82000001</v>
      </c>
      <c r="E74" s="687">
        <f t="shared" ref="E74:N74" si="24">SUM(E75:E81)</f>
        <v>112340084.26000001</v>
      </c>
      <c r="F74" s="687">
        <f t="shared" si="24"/>
        <v>10032500</v>
      </c>
      <c r="G74" s="687">
        <f t="shared" si="24"/>
        <v>10032500</v>
      </c>
      <c r="H74" s="687">
        <f t="shared" si="24"/>
        <v>0</v>
      </c>
      <c r="I74" s="687">
        <f t="shared" si="24"/>
        <v>0</v>
      </c>
      <c r="J74" s="687">
        <f t="shared" si="24"/>
        <v>0</v>
      </c>
      <c r="K74" s="687">
        <f t="shared" si="24"/>
        <v>0</v>
      </c>
      <c r="L74" s="687">
        <f t="shared" si="24"/>
        <v>130498281.82000001</v>
      </c>
      <c r="M74" s="687">
        <f t="shared" si="24"/>
        <v>0</v>
      </c>
      <c r="N74" s="693">
        <f t="shared" si="24"/>
        <v>130498281.82000001</v>
      </c>
    </row>
    <row r="75" spans="2:14">
      <c r="B75" s="9" t="s">
        <v>212</v>
      </c>
      <c r="C75" s="10" t="s">
        <v>213</v>
      </c>
      <c r="D75" s="688">
        <v>6897147.3200000003</v>
      </c>
      <c r="E75" s="688">
        <v>6897147.3200000003</v>
      </c>
      <c r="F75" s="688">
        <v>6755332</v>
      </c>
      <c r="G75" s="688">
        <v>6755332</v>
      </c>
      <c r="H75" s="688">
        <v>0</v>
      </c>
      <c r="I75" s="688">
        <v>0</v>
      </c>
      <c r="J75" s="688">
        <v>0</v>
      </c>
      <c r="K75" s="688">
        <v>0</v>
      </c>
      <c r="L75" s="689">
        <f>+D75+F75+H75+J75</f>
        <v>13652479.32</v>
      </c>
      <c r="M75" s="688">
        <v>0</v>
      </c>
      <c r="N75" s="694">
        <f>+L75-M75</f>
        <v>13652479.32</v>
      </c>
    </row>
    <row r="76" spans="2:14">
      <c r="B76" s="9" t="s">
        <v>216</v>
      </c>
      <c r="C76" s="10" t="s">
        <v>217</v>
      </c>
      <c r="D76" s="688">
        <v>0</v>
      </c>
      <c r="E76" s="688"/>
      <c r="F76" s="688">
        <v>0</v>
      </c>
      <c r="G76" s="688">
        <v>0</v>
      </c>
      <c r="H76" s="688">
        <v>0</v>
      </c>
      <c r="I76" s="688">
        <v>0</v>
      </c>
      <c r="J76" s="688">
        <v>0</v>
      </c>
      <c r="K76" s="688">
        <v>0</v>
      </c>
      <c r="L76" s="689">
        <f t="shared" ref="L76:L81" si="25">+D76+F76+H76+J76</f>
        <v>0</v>
      </c>
      <c r="M76" s="688">
        <v>0</v>
      </c>
      <c r="N76" s="694">
        <f t="shared" ref="N76:N81" si="26">+L76-M76</f>
        <v>0</v>
      </c>
    </row>
    <row r="77" spans="2:14">
      <c r="B77" s="9" t="s">
        <v>220</v>
      </c>
      <c r="C77" s="10" t="s">
        <v>221</v>
      </c>
      <c r="D77" s="688">
        <v>20435344.800000001</v>
      </c>
      <c r="E77" s="688">
        <v>20435344.800000001</v>
      </c>
      <c r="F77" s="688">
        <v>3277168</v>
      </c>
      <c r="G77" s="688">
        <v>3277168</v>
      </c>
      <c r="H77" s="688">
        <v>0</v>
      </c>
      <c r="I77" s="688">
        <v>0</v>
      </c>
      <c r="J77" s="688">
        <v>0</v>
      </c>
      <c r="K77" s="688">
        <v>0</v>
      </c>
      <c r="L77" s="689">
        <f t="shared" si="25"/>
        <v>23712512.800000001</v>
      </c>
      <c r="M77" s="688">
        <v>0</v>
      </c>
      <c r="N77" s="694">
        <f t="shared" si="26"/>
        <v>23712512.800000001</v>
      </c>
    </row>
    <row r="78" spans="2:14">
      <c r="B78" s="9" t="s">
        <v>224</v>
      </c>
      <c r="C78" s="10" t="s">
        <v>225</v>
      </c>
      <c r="D78" s="688">
        <v>0</v>
      </c>
      <c r="E78" s="688">
        <v>0</v>
      </c>
      <c r="F78" s="688">
        <v>0</v>
      </c>
      <c r="G78" s="688">
        <v>0</v>
      </c>
      <c r="H78" s="688">
        <v>0</v>
      </c>
      <c r="I78" s="688">
        <v>0</v>
      </c>
      <c r="J78" s="688">
        <v>0</v>
      </c>
      <c r="K78" s="688">
        <v>0</v>
      </c>
      <c r="L78" s="689">
        <f t="shared" si="25"/>
        <v>0</v>
      </c>
      <c r="M78" s="688">
        <v>0</v>
      </c>
      <c r="N78" s="694">
        <f t="shared" si="26"/>
        <v>0</v>
      </c>
    </row>
    <row r="79" spans="2:14">
      <c r="B79" s="9" t="s">
        <v>228</v>
      </c>
      <c r="C79" s="10" t="s">
        <v>229</v>
      </c>
      <c r="D79" s="688">
        <v>93133289.700000003</v>
      </c>
      <c r="E79" s="688">
        <v>85007592.140000001</v>
      </c>
      <c r="F79" s="688">
        <v>0</v>
      </c>
      <c r="G79" s="688">
        <v>0</v>
      </c>
      <c r="H79" s="688">
        <v>0</v>
      </c>
      <c r="I79" s="688">
        <v>0</v>
      </c>
      <c r="J79" s="688">
        <v>0</v>
      </c>
      <c r="K79" s="688">
        <v>0</v>
      </c>
      <c r="L79" s="689">
        <f t="shared" si="25"/>
        <v>93133289.700000003</v>
      </c>
      <c r="M79" s="688">
        <v>0</v>
      </c>
      <c r="N79" s="694">
        <f t="shared" si="26"/>
        <v>93133289.700000003</v>
      </c>
    </row>
    <row r="80" spans="2:14">
      <c r="B80" s="9" t="s">
        <v>232</v>
      </c>
      <c r="C80" s="10" t="s">
        <v>233</v>
      </c>
      <c r="D80" s="688">
        <v>0</v>
      </c>
      <c r="E80" s="688">
        <v>0</v>
      </c>
      <c r="F80" s="688">
        <v>0</v>
      </c>
      <c r="G80" s="688">
        <v>0</v>
      </c>
      <c r="H80" s="688">
        <v>0</v>
      </c>
      <c r="I80" s="688">
        <v>0</v>
      </c>
      <c r="J80" s="688">
        <v>0</v>
      </c>
      <c r="K80" s="688">
        <v>0</v>
      </c>
      <c r="L80" s="689">
        <f t="shared" si="25"/>
        <v>0</v>
      </c>
      <c r="M80" s="688">
        <v>0</v>
      </c>
      <c r="N80" s="694">
        <f t="shared" si="26"/>
        <v>0</v>
      </c>
    </row>
    <row r="81" spans="2:14">
      <c r="B81" s="9" t="s">
        <v>234</v>
      </c>
      <c r="C81" s="10" t="s">
        <v>235</v>
      </c>
      <c r="D81" s="688">
        <v>0</v>
      </c>
      <c r="E81" s="688">
        <v>0</v>
      </c>
      <c r="F81" s="688">
        <v>0</v>
      </c>
      <c r="G81" s="688">
        <v>0</v>
      </c>
      <c r="H81" s="688">
        <v>0</v>
      </c>
      <c r="I81" s="688">
        <v>0</v>
      </c>
      <c r="J81" s="688">
        <v>0</v>
      </c>
      <c r="K81" s="688">
        <v>0</v>
      </c>
      <c r="L81" s="689">
        <f t="shared" si="25"/>
        <v>0</v>
      </c>
      <c r="M81" s="688">
        <v>0</v>
      </c>
      <c r="N81" s="694">
        <f t="shared" si="26"/>
        <v>0</v>
      </c>
    </row>
    <row r="82" spans="2:14">
      <c r="B82" s="9"/>
      <c r="C82" s="10"/>
      <c r="D82" s="689"/>
      <c r="E82" s="746"/>
      <c r="F82" s="689"/>
      <c r="G82" s="746"/>
      <c r="H82" s="689"/>
      <c r="I82" s="746"/>
      <c r="J82" s="689"/>
      <c r="K82" s="746"/>
      <c r="L82" s="689"/>
      <c r="M82" s="689"/>
      <c r="N82" s="694"/>
    </row>
    <row r="83" spans="2:14">
      <c r="B83" s="6" t="s">
        <v>240</v>
      </c>
      <c r="C83" s="7" t="s">
        <v>241</v>
      </c>
      <c r="D83" s="687">
        <f>SUM(D84:D92)</f>
        <v>27149822</v>
      </c>
      <c r="E83" s="687">
        <f t="shared" ref="E83:N83" si="27">SUM(E84:E92)</f>
        <v>29917425.420000002</v>
      </c>
      <c r="F83" s="687">
        <f t="shared" si="27"/>
        <v>1969845.96</v>
      </c>
      <c r="G83" s="687">
        <f t="shared" si="27"/>
        <v>2066217.83</v>
      </c>
      <c r="H83" s="687">
        <f t="shared" si="27"/>
        <v>629948.01</v>
      </c>
      <c r="I83" s="687">
        <f t="shared" si="27"/>
        <v>1266644.3999999999</v>
      </c>
      <c r="J83" s="687">
        <f t="shared" si="27"/>
        <v>14159</v>
      </c>
      <c r="K83" s="687">
        <f t="shared" si="27"/>
        <v>14159</v>
      </c>
      <c r="L83" s="687">
        <f t="shared" si="27"/>
        <v>29763774.969999999</v>
      </c>
      <c r="M83" s="687">
        <f t="shared" si="27"/>
        <v>0</v>
      </c>
      <c r="N83" s="693">
        <f t="shared" si="27"/>
        <v>29763774.969999999</v>
      </c>
    </row>
    <row r="84" spans="2:14">
      <c r="B84" s="9" t="s">
        <v>244</v>
      </c>
      <c r="C84" s="10" t="s">
        <v>245</v>
      </c>
      <c r="D84" s="688">
        <v>2897647.59</v>
      </c>
      <c r="E84" s="688">
        <v>3658003.7</v>
      </c>
      <c r="F84" s="688">
        <v>433944</v>
      </c>
      <c r="G84" s="688">
        <v>496276.04</v>
      </c>
      <c r="H84" s="688">
        <v>114722.68</v>
      </c>
      <c r="I84" s="688">
        <v>160575.17000000001</v>
      </c>
      <c r="J84" s="688">
        <v>14159</v>
      </c>
      <c r="K84" s="688">
        <v>14159</v>
      </c>
      <c r="L84" s="689">
        <f>+D84+F84+H84+J84</f>
        <v>3460473.27</v>
      </c>
      <c r="M84" s="688">
        <v>0</v>
      </c>
      <c r="N84" s="694">
        <f>+L84-M84</f>
        <v>3460473.27</v>
      </c>
    </row>
    <row r="85" spans="2:14">
      <c r="B85" s="9" t="s">
        <v>248</v>
      </c>
      <c r="C85" s="10" t="s">
        <v>249</v>
      </c>
      <c r="D85" s="688">
        <v>0</v>
      </c>
      <c r="E85" s="688">
        <v>0</v>
      </c>
      <c r="F85" s="688">
        <v>12324.8</v>
      </c>
      <c r="G85" s="688">
        <v>16548</v>
      </c>
      <c r="H85" s="688">
        <v>0</v>
      </c>
      <c r="I85" s="688">
        <v>0</v>
      </c>
      <c r="J85" s="688">
        <v>0</v>
      </c>
      <c r="K85" s="688">
        <v>0</v>
      </c>
      <c r="L85" s="689">
        <f t="shared" ref="L85:L92" si="28">+D85+F85+H85+J85</f>
        <v>12324.8</v>
      </c>
      <c r="M85" s="688">
        <v>0</v>
      </c>
      <c r="N85" s="694">
        <f t="shared" ref="N85:N92" si="29">+L85-M85</f>
        <v>12324.8</v>
      </c>
    </row>
    <row r="86" spans="2:14">
      <c r="B86" s="9" t="s">
        <v>250</v>
      </c>
      <c r="C86" s="10" t="s">
        <v>251</v>
      </c>
      <c r="D86" s="688">
        <v>51255.4</v>
      </c>
      <c r="E86" s="688">
        <v>51755.65</v>
      </c>
      <c r="F86" s="688">
        <v>195711.16</v>
      </c>
      <c r="G86" s="688">
        <v>128310.54</v>
      </c>
      <c r="H86" s="688">
        <v>0</v>
      </c>
      <c r="I86" s="688">
        <v>0</v>
      </c>
      <c r="J86" s="688">
        <v>0</v>
      </c>
      <c r="K86" s="688">
        <v>0</v>
      </c>
      <c r="L86" s="689">
        <f t="shared" si="28"/>
        <v>246966.56</v>
      </c>
      <c r="M86" s="688">
        <v>0</v>
      </c>
      <c r="N86" s="694">
        <f t="shared" si="29"/>
        <v>246966.56</v>
      </c>
    </row>
    <row r="87" spans="2:14">
      <c r="B87" s="9" t="s">
        <v>254</v>
      </c>
      <c r="C87" s="10" t="s">
        <v>255</v>
      </c>
      <c r="D87" s="688">
        <v>17539920.829999998</v>
      </c>
      <c r="E87" s="688">
        <v>18285595.84</v>
      </c>
      <c r="F87" s="688">
        <v>1327866</v>
      </c>
      <c r="G87" s="688">
        <v>1327866</v>
      </c>
      <c r="H87" s="688">
        <v>0</v>
      </c>
      <c r="I87" s="688">
        <v>0</v>
      </c>
      <c r="J87" s="688">
        <v>0</v>
      </c>
      <c r="K87" s="688">
        <v>0</v>
      </c>
      <c r="L87" s="689">
        <f t="shared" si="28"/>
        <v>18867786.829999998</v>
      </c>
      <c r="M87" s="688">
        <v>0</v>
      </c>
      <c r="N87" s="694">
        <f t="shared" si="29"/>
        <v>18867786.829999998</v>
      </c>
    </row>
    <row r="88" spans="2:14">
      <c r="B88" s="9" t="s">
        <v>258</v>
      </c>
      <c r="C88" s="10" t="s">
        <v>259</v>
      </c>
      <c r="D88" s="688">
        <v>474330.53</v>
      </c>
      <c r="E88" s="688">
        <v>877160.53</v>
      </c>
      <c r="F88" s="688">
        <v>0</v>
      </c>
      <c r="G88" s="688">
        <v>0</v>
      </c>
      <c r="H88" s="688">
        <v>0</v>
      </c>
      <c r="I88" s="688">
        <v>0</v>
      </c>
      <c r="J88" s="688">
        <v>0</v>
      </c>
      <c r="K88" s="688">
        <v>0</v>
      </c>
      <c r="L88" s="689">
        <f t="shared" si="28"/>
        <v>474330.53</v>
      </c>
      <c r="M88" s="688">
        <v>0</v>
      </c>
      <c r="N88" s="694">
        <f t="shared" si="29"/>
        <v>474330.53</v>
      </c>
    </row>
    <row r="89" spans="2:14">
      <c r="B89" s="9" t="s">
        <v>262</v>
      </c>
      <c r="C89" s="10" t="s">
        <v>263</v>
      </c>
      <c r="D89" s="688">
        <v>6158317.6500000004</v>
      </c>
      <c r="E89" s="688">
        <v>7011595.4800000004</v>
      </c>
      <c r="F89" s="688">
        <v>0</v>
      </c>
      <c r="G89" s="688">
        <v>0</v>
      </c>
      <c r="H89" s="688">
        <v>515225.33</v>
      </c>
      <c r="I89" s="688">
        <v>1106069.23</v>
      </c>
      <c r="J89" s="688">
        <v>0</v>
      </c>
      <c r="K89" s="688">
        <v>0</v>
      </c>
      <c r="L89" s="689">
        <f t="shared" si="28"/>
        <v>6673542.9800000004</v>
      </c>
      <c r="M89" s="688">
        <v>0</v>
      </c>
      <c r="N89" s="694">
        <f t="shared" si="29"/>
        <v>6673542.9800000004</v>
      </c>
    </row>
    <row r="90" spans="2:14">
      <c r="B90" s="9" t="s">
        <v>266</v>
      </c>
      <c r="C90" s="10" t="s">
        <v>267</v>
      </c>
      <c r="D90" s="688">
        <v>28350</v>
      </c>
      <c r="E90" s="688">
        <v>33314.22</v>
      </c>
      <c r="F90" s="688">
        <v>0</v>
      </c>
      <c r="G90" s="688">
        <v>0</v>
      </c>
      <c r="H90" s="688">
        <v>0</v>
      </c>
      <c r="I90" s="688">
        <v>0</v>
      </c>
      <c r="J90" s="688">
        <v>0</v>
      </c>
      <c r="K90" s="688">
        <v>0</v>
      </c>
      <c r="L90" s="689">
        <f t="shared" si="28"/>
        <v>28350</v>
      </c>
      <c r="M90" s="688">
        <v>0</v>
      </c>
      <c r="N90" s="694">
        <f t="shared" si="29"/>
        <v>28350</v>
      </c>
    </row>
    <row r="91" spans="2:14">
      <c r="B91" s="9" t="s">
        <v>270</v>
      </c>
      <c r="C91" s="10" t="s">
        <v>271</v>
      </c>
      <c r="D91" s="688">
        <v>0</v>
      </c>
      <c r="E91" s="688">
        <v>0</v>
      </c>
      <c r="F91" s="688">
        <v>0</v>
      </c>
      <c r="G91" s="688">
        <v>0</v>
      </c>
      <c r="H91" s="688">
        <v>0</v>
      </c>
      <c r="I91" s="688">
        <v>0</v>
      </c>
      <c r="J91" s="688">
        <v>0</v>
      </c>
      <c r="K91" s="688">
        <v>0</v>
      </c>
      <c r="L91" s="689">
        <f t="shared" si="28"/>
        <v>0</v>
      </c>
      <c r="M91" s="688">
        <v>0</v>
      </c>
      <c r="N91" s="694">
        <f t="shared" si="29"/>
        <v>0</v>
      </c>
    </row>
    <row r="92" spans="2:14">
      <c r="B92" s="9" t="s">
        <v>274</v>
      </c>
      <c r="C92" s="10" t="s">
        <v>275</v>
      </c>
      <c r="D92" s="688">
        <v>0</v>
      </c>
      <c r="E92" s="688">
        <v>0</v>
      </c>
      <c r="F92" s="688">
        <v>0</v>
      </c>
      <c r="G92" s="688">
        <v>97217.25</v>
      </c>
      <c r="H92" s="688">
        <v>0</v>
      </c>
      <c r="I92" s="688">
        <v>0</v>
      </c>
      <c r="J92" s="688">
        <v>0</v>
      </c>
      <c r="K92" s="688">
        <v>0</v>
      </c>
      <c r="L92" s="689">
        <f t="shared" si="28"/>
        <v>0</v>
      </c>
      <c r="M92" s="688">
        <v>0</v>
      </c>
      <c r="N92" s="694">
        <f t="shared" si="29"/>
        <v>0</v>
      </c>
    </row>
    <row r="93" spans="2:14">
      <c r="B93" s="9"/>
      <c r="C93" s="10"/>
      <c r="D93" s="689"/>
      <c r="E93" s="746"/>
      <c r="F93" s="689"/>
      <c r="G93" s="746"/>
      <c r="H93" s="689"/>
      <c r="I93" s="746"/>
      <c r="J93" s="689"/>
      <c r="K93" s="746"/>
      <c r="L93" s="689"/>
      <c r="M93" s="689"/>
      <c r="N93" s="694"/>
    </row>
    <row r="94" spans="2:14">
      <c r="B94" s="6" t="s">
        <v>278</v>
      </c>
      <c r="C94" s="7" t="s">
        <v>279</v>
      </c>
      <c r="D94" s="687">
        <f>SUM(D95:D99)</f>
        <v>0</v>
      </c>
      <c r="E94" s="687">
        <f t="shared" ref="E94:N94" si="30">SUM(E95:E99)</f>
        <v>0</v>
      </c>
      <c r="F94" s="687">
        <f t="shared" si="30"/>
        <v>0</v>
      </c>
      <c r="G94" s="687">
        <f t="shared" si="30"/>
        <v>0</v>
      </c>
      <c r="H94" s="687">
        <f t="shared" si="30"/>
        <v>0</v>
      </c>
      <c r="I94" s="687">
        <f t="shared" si="30"/>
        <v>0</v>
      </c>
      <c r="J94" s="687">
        <f t="shared" si="30"/>
        <v>0</v>
      </c>
      <c r="K94" s="687">
        <f t="shared" si="30"/>
        <v>0</v>
      </c>
      <c r="L94" s="687">
        <f t="shared" si="30"/>
        <v>0</v>
      </c>
      <c r="M94" s="687">
        <f t="shared" si="30"/>
        <v>0</v>
      </c>
      <c r="N94" s="693">
        <f t="shared" si="30"/>
        <v>0</v>
      </c>
    </row>
    <row r="95" spans="2:14">
      <c r="B95" s="9" t="s">
        <v>282</v>
      </c>
      <c r="C95" s="10" t="s">
        <v>283</v>
      </c>
      <c r="D95" s="688">
        <v>0</v>
      </c>
      <c r="E95" s="688">
        <v>0</v>
      </c>
      <c r="F95" s="688">
        <v>0</v>
      </c>
      <c r="G95" s="688">
        <v>0</v>
      </c>
      <c r="H95" s="688">
        <v>0</v>
      </c>
      <c r="I95" s="688">
        <v>0</v>
      </c>
      <c r="J95" s="688">
        <v>0</v>
      </c>
      <c r="K95" s="688">
        <v>0</v>
      </c>
      <c r="L95" s="689">
        <f>+D95+F95+H95+J95</f>
        <v>0</v>
      </c>
      <c r="M95" s="688">
        <v>0</v>
      </c>
      <c r="N95" s="694">
        <f>+L95-M95</f>
        <v>0</v>
      </c>
    </row>
    <row r="96" spans="2:14">
      <c r="B96" s="9" t="s">
        <v>286</v>
      </c>
      <c r="C96" s="10" t="s">
        <v>287</v>
      </c>
      <c r="D96" s="688">
        <v>0</v>
      </c>
      <c r="E96" s="688">
        <v>0</v>
      </c>
      <c r="F96" s="688">
        <v>0</v>
      </c>
      <c r="G96" s="688">
        <v>0</v>
      </c>
      <c r="H96" s="688">
        <v>0</v>
      </c>
      <c r="I96" s="688">
        <v>0</v>
      </c>
      <c r="J96" s="688">
        <v>0</v>
      </c>
      <c r="K96" s="688">
        <v>0</v>
      </c>
      <c r="L96" s="689">
        <f t="shared" ref="L96:L99" si="31">+D96+F96+H96+J96</f>
        <v>0</v>
      </c>
      <c r="M96" s="688">
        <v>0</v>
      </c>
      <c r="N96" s="694">
        <f t="shared" ref="N96:N99" si="32">+L96-M96</f>
        <v>0</v>
      </c>
    </row>
    <row r="97" spans="2:14">
      <c r="B97" s="9" t="s">
        <v>290</v>
      </c>
      <c r="C97" s="10" t="s">
        <v>291</v>
      </c>
      <c r="D97" s="688">
        <v>0</v>
      </c>
      <c r="E97" s="688">
        <v>0</v>
      </c>
      <c r="F97" s="688">
        <v>0</v>
      </c>
      <c r="G97" s="688">
        <v>0</v>
      </c>
      <c r="H97" s="688">
        <v>0</v>
      </c>
      <c r="I97" s="688">
        <v>0</v>
      </c>
      <c r="J97" s="688">
        <v>0</v>
      </c>
      <c r="K97" s="688">
        <v>0</v>
      </c>
      <c r="L97" s="689">
        <f t="shared" si="31"/>
        <v>0</v>
      </c>
      <c r="M97" s="688">
        <v>0</v>
      </c>
      <c r="N97" s="694">
        <f t="shared" si="32"/>
        <v>0</v>
      </c>
    </row>
    <row r="98" spans="2:14">
      <c r="B98" s="9" t="s">
        <v>294</v>
      </c>
      <c r="C98" s="10" t="s">
        <v>295</v>
      </c>
      <c r="D98" s="688">
        <v>0</v>
      </c>
      <c r="E98" s="688">
        <v>0</v>
      </c>
      <c r="F98" s="688">
        <v>0</v>
      </c>
      <c r="G98" s="688">
        <v>0</v>
      </c>
      <c r="H98" s="688">
        <v>0</v>
      </c>
      <c r="I98" s="688">
        <v>0</v>
      </c>
      <c r="J98" s="688">
        <v>0</v>
      </c>
      <c r="K98" s="688">
        <v>0</v>
      </c>
      <c r="L98" s="689">
        <f t="shared" si="31"/>
        <v>0</v>
      </c>
      <c r="M98" s="688">
        <v>0</v>
      </c>
      <c r="N98" s="694">
        <f t="shared" si="32"/>
        <v>0</v>
      </c>
    </row>
    <row r="99" spans="2:14">
      <c r="B99" s="9" t="s">
        <v>298</v>
      </c>
      <c r="C99" s="10" t="s">
        <v>299</v>
      </c>
      <c r="D99" s="688">
        <v>0</v>
      </c>
      <c r="E99" s="688">
        <v>0</v>
      </c>
      <c r="F99" s="688">
        <v>0</v>
      </c>
      <c r="G99" s="688">
        <v>0</v>
      </c>
      <c r="H99" s="688">
        <v>0</v>
      </c>
      <c r="I99" s="688">
        <v>0</v>
      </c>
      <c r="J99" s="688">
        <v>0</v>
      </c>
      <c r="K99" s="688">
        <v>0</v>
      </c>
      <c r="L99" s="689">
        <f t="shared" si="31"/>
        <v>0</v>
      </c>
      <c r="M99" s="688">
        <v>0</v>
      </c>
      <c r="N99" s="694">
        <f t="shared" si="32"/>
        <v>0</v>
      </c>
    </row>
    <row r="100" spans="2:14">
      <c r="B100" s="9"/>
      <c r="C100" s="10"/>
      <c r="D100" s="689"/>
      <c r="E100" s="746"/>
      <c r="F100" s="689"/>
      <c r="G100" s="746"/>
      <c r="H100" s="689"/>
      <c r="I100" s="746"/>
      <c r="J100" s="689"/>
      <c r="K100" s="746"/>
      <c r="L100" s="689"/>
      <c r="M100" s="689"/>
      <c r="N100" s="694"/>
    </row>
    <row r="101" spans="2:14">
      <c r="B101" s="6" t="s">
        <v>301</v>
      </c>
      <c r="C101" s="7" t="s">
        <v>302</v>
      </c>
      <c r="D101" s="687">
        <f>SUM(D102:D106)</f>
        <v>-18913483.34</v>
      </c>
      <c r="E101" s="687">
        <f t="shared" ref="E101:N101" si="33">SUM(E102:E106)</f>
        <v>-13552410.66</v>
      </c>
      <c r="F101" s="687">
        <f t="shared" si="33"/>
        <v>-498669.62</v>
      </c>
      <c r="G101" s="687">
        <f t="shared" si="33"/>
        <v>-337762.49</v>
      </c>
      <c r="H101" s="687">
        <f t="shared" si="33"/>
        <v>-326165.84999999998</v>
      </c>
      <c r="I101" s="687">
        <f t="shared" si="33"/>
        <v>-387657.2</v>
      </c>
      <c r="J101" s="687">
        <f t="shared" si="33"/>
        <v>-4703.68</v>
      </c>
      <c r="K101" s="687">
        <f t="shared" si="33"/>
        <v>-4613.8</v>
      </c>
      <c r="L101" s="687">
        <f t="shared" si="33"/>
        <v>-19743022.490000002</v>
      </c>
      <c r="M101" s="687">
        <f t="shared" si="33"/>
        <v>0</v>
      </c>
      <c r="N101" s="693">
        <f t="shared" si="33"/>
        <v>-19743022.490000002</v>
      </c>
    </row>
    <row r="102" spans="2:14">
      <c r="B102" s="9" t="s">
        <v>304</v>
      </c>
      <c r="C102" s="10" t="s">
        <v>305</v>
      </c>
      <c r="D102" s="688">
        <v>-1633527.45</v>
      </c>
      <c r="E102" s="688">
        <v>-1224807.45</v>
      </c>
      <c r="F102" s="688">
        <v>0</v>
      </c>
      <c r="G102" s="688">
        <v>0</v>
      </c>
      <c r="H102" s="688">
        <v>0</v>
      </c>
      <c r="I102" s="688">
        <v>0</v>
      </c>
      <c r="J102" s="688">
        <v>0</v>
      </c>
      <c r="K102" s="688">
        <v>-4613.8</v>
      </c>
      <c r="L102" s="689">
        <f>+D102+F102+H102+J102</f>
        <v>-1633527.45</v>
      </c>
      <c r="M102" s="688">
        <v>0</v>
      </c>
      <c r="N102" s="694">
        <f>+L102-M102</f>
        <v>-1633527.45</v>
      </c>
    </row>
    <row r="103" spans="2:14">
      <c r="B103" s="9" t="s">
        <v>306</v>
      </c>
      <c r="C103" s="10" t="s">
        <v>307</v>
      </c>
      <c r="D103" s="688">
        <v>0</v>
      </c>
      <c r="E103" s="688">
        <v>0</v>
      </c>
      <c r="F103" s="688">
        <v>0</v>
      </c>
      <c r="G103" s="688">
        <v>0</v>
      </c>
      <c r="H103" s="688">
        <v>0</v>
      </c>
      <c r="I103" s="688">
        <v>0</v>
      </c>
      <c r="J103" s="688">
        <v>0</v>
      </c>
      <c r="K103" s="688">
        <v>0</v>
      </c>
      <c r="L103" s="689">
        <f t="shared" ref="L103:L106" si="34">+D103+F103+H103+J103</f>
        <v>0</v>
      </c>
      <c r="M103" s="688">
        <v>0</v>
      </c>
      <c r="N103" s="694">
        <f t="shared" ref="N103:N105" si="35">+L103-M103</f>
        <v>0</v>
      </c>
    </row>
    <row r="104" spans="2:14">
      <c r="B104" s="9" t="s">
        <v>310</v>
      </c>
      <c r="C104" s="10" t="s">
        <v>311</v>
      </c>
      <c r="D104" s="688">
        <v>-17279955.890000001</v>
      </c>
      <c r="E104" s="688">
        <v>-12327603.210000001</v>
      </c>
      <c r="F104" s="688">
        <v>-498669.62</v>
      </c>
      <c r="G104" s="688">
        <v>-337762.49</v>
      </c>
      <c r="H104" s="688">
        <v>-326165.84999999998</v>
      </c>
      <c r="I104" s="688">
        <v>-387657.2</v>
      </c>
      <c r="J104" s="688">
        <v>-4703.68</v>
      </c>
      <c r="K104" s="688">
        <v>0</v>
      </c>
      <c r="L104" s="689">
        <f t="shared" si="34"/>
        <v>-18109495.040000003</v>
      </c>
      <c r="M104" s="688">
        <v>0</v>
      </c>
      <c r="N104" s="694">
        <f t="shared" si="35"/>
        <v>-18109495.040000003</v>
      </c>
    </row>
    <row r="105" spans="2:14">
      <c r="B105" s="9" t="s">
        <v>314</v>
      </c>
      <c r="C105" s="10" t="s">
        <v>315</v>
      </c>
      <c r="D105" s="688">
        <v>0</v>
      </c>
      <c r="E105" s="688">
        <v>0</v>
      </c>
      <c r="F105" s="688">
        <v>0</v>
      </c>
      <c r="G105" s="688">
        <v>0</v>
      </c>
      <c r="H105" s="688">
        <v>0</v>
      </c>
      <c r="I105" s="688">
        <v>0</v>
      </c>
      <c r="J105" s="688">
        <v>0</v>
      </c>
      <c r="K105" s="688">
        <v>0</v>
      </c>
      <c r="L105" s="689">
        <f t="shared" si="34"/>
        <v>0</v>
      </c>
      <c r="M105" s="688">
        <v>0</v>
      </c>
      <c r="N105" s="694">
        <f t="shared" si="35"/>
        <v>0</v>
      </c>
    </row>
    <row r="106" spans="2:14">
      <c r="B106" s="9" t="s">
        <v>318</v>
      </c>
      <c r="C106" s="10" t="s">
        <v>319</v>
      </c>
      <c r="D106" s="688">
        <v>0</v>
      </c>
      <c r="E106" s="688">
        <v>0</v>
      </c>
      <c r="F106" s="688">
        <v>0</v>
      </c>
      <c r="G106" s="688">
        <v>0</v>
      </c>
      <c r="H106" s="688">
        <v>0</v>
      </c>
      <c r="I106" s="688">
        <v>0</v>
      </c>
      <c r="J106" s="688">
        <v>0</v>
      </c>
      <c r="K106" s="688">
        <v>0</v>
      </c>
      <c r="L106" s="689">
        <f t="shared" si="34"/>
        <v>0</v>
      </c>
      <c r="M106" s="688">
        <v>0</v>
      </c>
      <c r="N106" s="694">
        <f>+L106-M106</f>
        <v>0</v>
      </c>
    </row>
    <row r="107" spans="2:14">
      <c r="B107" s="9"/>
      <c r="C107" s="10"/>
      <c r="D107" s="689"/>
      <c r="E107" s="746"/>
      <c r="F107" s="689"/>
      <c r="G107" s="746"/>
      <c r="H107" s="689"/>
      <c r="I107" s="746"/>
      <c r="J107" s="689"/>
      <c r="K107" s="746"/>
      <c r="L107" s="689"/>
      <c r="M107" s="689"/>
      <c r="N107" s="694"/>
    </row>
    <row r="108" spans="2:14">
      <c r="B108" s="6" t="s">
        <v>321</v>
      </c>
      <c r="C108" s="7" t="s">
        <v>322</v>
      </c>
      <c r="D108" s="687">
        <f>SUM(D109:D114)</f>
        <v>0</v>
      </c>
      <c r="E108" s="687">
        <f t="shared" ref="E108:N108" si="36">SUM(E109:E114)</f>
        <v>0</v>
      </c>
      <c r="F108" s="687">
        <f t="shared" si="36"/>
        <v>0</v>
      </c>
      <c r="G108" s="687">
        <f t="shared" si="36"/>
        <v>0</v>
      </c>
      <c r="H108" s="687">
        <f t="shared" si="36"/>
        <v>0</v>
      </c>
      <c r="I108" s="687">
        <f t="shared" si="36"/>
        <v>0</v>
      </c>
      <c r="J108" s="687">
        <f t="shared" si="36"/>
        <v>0</v>
      </c>
      <c r="K108" s="687">
        <f t="shared" si="36"/>
        <v>0</v>
      </c>
      <c r="L108" s="687">
        <f t="shared" si="36"/>
        <v>0</v>
      </c>
      <c r="M108" s="687">
        <f t="shared" si="36"/>
        <v>0</v>
      </c>
      <c r="N108" s="693">
        <f t="shared" si="36"/>
        <v>0</v>
      </c>
    </row>
    <row r="109" spans="2:14">
      <c r="B109" s="9" t="s">
        <v>325</v>
      </c>
      <c r="C109" s="10" t="s">
        <v>326</v>
      </c>
      <c r="D109" s="688">
        <v>0</v>
      </c>
      <c r="E109" s="688">
        <v>0</v>
      </c>
      <c r="F109" s="688">
        <v>0</v>
      </c>
      <c r="G109" s="688">
        <v>0</v>
      </c>
      <c r="H109" s="688">
        <v>0</v>
      </c>
      <c r="I109" s="688">
        <v>0</v>
      </c>
      <c r="J109" s="688">
        <v>0</v>
      </c>
      <c r="K109" s="688">
        <v>0</v>
      </c>
      <c r="L109" s="688">
        <f>+D109+F109+H109+J109</f>
        <v>0</v>
      </c>
      <c r="M109" s="688">
        <v>0</v>
      </c>
      <c r="N109" s="694">
        <f>+L109-M109</f>
        <v>0</v>
      </c>
    </row>
    <row r="110" spans="2:14">
      <c r="B110" s="9" t="s">
        <v>328</v>
      </c>
      <c r="C110" s="10" t="s">
        <v>329</v>
      </c>
      <c r="D110" s="688">
        <v>0</v>
      </c>
      <c r="E110" s="688">
        <v>0</v>
      </c>
      <c r="F110" s="688">
        <v>0</v>
      </c>
      <c r="G110" s="688">
        <v>0</v>
      </c>
      <c r="H110" s="688">
        <v>0</v>
      </c>
      <c r="I110" s="688">
        <v>0</v>
      </c>
      <c r="J110" s="688">
        <v>0</v>
      </c>
      <c r="K110" s="688">
        <v>0</v>
      </c>
      <c r="L110" s="688">
        <f t="shared" ref="L110:L114" si="37">+D110+F110+H110+J110</f>
        <v>0</v>
      </c>
      <c r="M110" s="688">
        <v>0</v>
      </c>
      <c r="N110" s="694">
        <f t="shared" ref="N110:N114" si="38">+L110-M110</f>
        <v>0</v>
      </c>
    </row>
    <row r="111" spans="2:14">
      <c r="B111" s="9" t="s">
        <v>330</v>
      </c>
      <c r="C111" s="10" t="s">
        <v>331</v>
      </c>
      <c r="D111" s="688">
        <v>0</v>
      </c>
      <c r="E111" s="688">
        <v>0</v>
      </c>
      <c r="F111" s="688">
        <v>0</v>
      </c>
      <c r="G111" s="688">
        <v>0</v>
      </c>
      <c r="H111" s="688">
        <v>0</v>
      </c>
      <c r="I111" s="688">
        <v>0</v>
      </c>
      <c r="J111" s="688">
        <v>0</v>
      </c>
      <c r="K111" s="688">
        <v>0</v>
      </c>
      <c r="L111" s="688">
        <f t="shared" si="37"/>
        <v>0</v>
      </c>
      <c r="M111" s="688">
        <v>0</v>
      </c>
      <c r="N111" s="694">
        <f t="shared" si="38"/>
        <v>0</v>
      </c>
    </row>
    <row r="112" spans="2:14">
      <c r="B112" s="9" t="s">
        <v>334</v>
      </c>
      <c r="C112" s="10" t="s">
        <v>335</v>
      </c>
      <c r="D112" s="688">
        <v>0</v>
      </c>
      <c r="E112" s="688">
        <v>0</v>
      </c>
      <c r="F112" s="688">
        <v>0</v>
      </c>
      <c r="G112" s="688">
        <v>0</v>
      </c>
      <c r="H112" s="688">
        <v>0</v>
      </c>
      <c r="I112" s="688">
        <v>0</v>
      </c>
      <c r="J112" s="688">
        <v>0</v>
      </c>
      <c r="K112" s="688">
        <v>0</v>
      </c>
      <c r="L112" s="688">
        <f t="shared" si="37"/>
        <v>0</v>
      </c>
      <c r="M112" s="688">
        <v>0</v>
      </c>
      <c r="N112" s="694">
        <f t="shared" si="38"/>
        <v>0</v>
      </c>
    </row>
    <row r="113" spans="2:14">
      <c r="B113" s="9" t="s">
        <v>337</v>
      </c>
      <c r="C113" s="10" t="s">
        <v>338</v>
      </c>
      <c r="D113" s="688">
        <v>0</v>
      </c>
      <c r="E113" s="688">
        <v>0</v>
      </c>
      <c r="F113" s="688">
        <v>0</v>
      </c>
      <c r="G113" s="688">
        <v>0</v>
      </c>
      <c r="H113" s="688">
        <v>0</v>
      </c>
      <c r="I113" s="688">
        <v>0</v>
      </c>
      <c r="J113" s="688">
        <v>0</v>
      </c>
      <c r="K113" s="688">
        <v>0</v>
      </c>
      <c r="L113" s="688">
        <f t="shared" si="37"/>
        <v>0</v>
      </c>
      <c r="M113" s="688">
        <v>0</v>
      </c>
      <c r="N113" s="694">
        <f t="shared" si="38"/>
        <v>0</v>
      </c>
    </row>
    <row r="114" spans="2:14">
      <c r="B114" s="15" t="s">
        <v>339</v>
      </c>
      <c r="C114" s="10" t="s">
        <v>340</v>
      </c>
      <c r="D114" s="688">
        <v>0</v>
      </c>
      <c r="E114" s="688">
        <v>0</v>
      </c>
      <c r="F114" s="688">
        <v>0</v>
      </c>
      <c r="G114" s="688">
        <v>0</v>
      </c>
      <c r="H114" s="688">
        <v>0</v>
      </c>
      <c r="I114" s="688">
        <v>0</v>
      </c>
      <c r="J114" s="688">
        <v>0</v>
      </c>
      <c r="K114" s="688">
        <v>0</v>
      </c>
      <c r="L114" s="688">
        <f t="shared" si="37"/>
        <v>0</v>
      </c>
      <c r="M114" s="688">
        <v>0</v>
      </c>
      <c r="N114" s="694">
        <f t="shared" si="38"/>
        <v>0</v>
      </c>
    </row>
    <row r="115" spans="2:14" ht="21.75" customHeight="1">
      <c r="B115" s="15"/>
      <c r="C115" s="10"/>
      <c r="D115" s="689"/>
      <c r="E115" s="746"/>
      <c r="F115" s="689"/>
      <c r="G115" s="746"/>
      <c r="H115" s="689"/>
      <c r="I115" s="746"/>
      <c r="J115" s="689"/>
      <c r="K115" s="746"/>
      <c r="L115" s="689"/>
      <c r="M115" s="689"/>
      <c r="N115" s="694"/>
    </row>
    <row r="116" spans="2:14" ht="21.75" customHeight="1">
      <c r="B116" s="14" t="s">
        <v>345</v>
      </c>
      <c r="C116" s="7" t="s">
        <v>346</v>
      </c>
      <c r="D116" s="687">
        <f>SUM(D117:D121)</f>
        <v>0</v>
      </c>
      <c r="E116" s="687">
        <f t="shared" ref="E116:N116" si="39">SUM(E117:E121)</f>
        <v>0</v>
      </c>
      <c r="F116" s="687">
        <f t="shared" si="39"/>
        <v>0</v>
      </c>
      <c r="G116" s="687">
        <f t="shared" si="39"/>
        <v>0</v>
      </c>
      <c r="H116" s="687">
        <f t="shared" si="39"/>
        <v>0</v>
      </c>
      <c r="I116" s="687">
        <f t="shared" si="39"/>
        <v>0</v>
      </c>
      <c r="J116" s="687">
        <f t="shared" si="39"/>
        <v>0</v>
      </c>
      <c r="K116" s="687">
        <f t="shared" si="39"/>
        <v>0</v>
      </c>
      <c r="L116" s="687">
        <f t="shared" si="39"/>
        <v>0</v>
      </c>
      <c r="M116" s="687">
        <f t="shared" si="39"/>
        <v>0</v>
      </c>
      <c r="N116" s="693">
        <f t="shared" si="39"/>
        <v>0</v>
      </c>
    </row>
    <row r="117" spans="2:14" ht="25.5" customHeight="1">
      <c r="B117" s="15" t="s">
        <v>348</v>
      </c>
      <c r="C117" s="64" t="s">
        <v>349</v>
      </c>
      <c r="D117" s="688">
        <v>0</v>
      </c>
      <c r="E117" s="688">
        <v>0</v>
      </c>
      <c r="F117" s="688">
        <v>0</v>
      </c>
      <c r="G117" s="688">
        <v>0</v>
      </c>
      <c r="H117" s="688">
        <v>0</v>
      </c>
      <c r="I117" s="688">
        <v>0</v>
      </c>
      <c r="J117" s="688">
        <v>0</v>
      </c>
      <c r="K117" s="688">
        <v>0</v>
      </c>
      <c r="L117" s="689">
        <f>+D117+F117+H117+J117</f>
        <v>0</v>
      </c>
      <c r="M117" s="688">
        <v>0</v>
      </c>
      <c r="N117" s="694">
        <f>+L117-M117</f>
        <v>0</v>
      </c>
    </row>
    <row r="118" spans="2:14" ht="26.25" customHeight="1">
      <c r="B118" s="15" t="s">
        <v>352</v>
      </c>
      <c r="C118" s="64" t="s">
        <v>353</v>
      </c>
      <c r="D118" s="688">
        <v>0</v>
      </c>
      <c r="E118" s="688">
        <v>0</v>
      </c>
      <c r="F118" s="688">
        <v>0</v>
      </c>
      <c r="G118" s="688">
        <v>0</v>
      </c>
      <c r="H118" s="688">
        <v>0</v>
      </c>
      <c r="I118" s="688">
        <v>0</v>
      </c>
      <c r="J118" s="688">
        <v>0</v>
      </c>
      <c r="K118" s="688">
        <v>0</v>
      </c>
      <c r="L118" s="689">
        <f t="shared" ref="L118:L121" si="40">+D118+F118+H118+J118</f>
        <v>0</v>
      </c>
      <c r="M118" s="688">
        <v>0</v>
      </c>
      <c r="N118" s="694">
        <f t="shared" ref="N118:N121" si="41">+L118-M118</f>
        <v>0</v>
      </c>
    </row>
    <row r="119" spans="2:14" ht="24.75" customHeight="1">
      <c r="B119" s="15" t="s">
        <v>355</v>
      </c>
      <c r="C119" s="64" t="s">
        <v>356</v>
      </c>
      <c r="D119" s="688">
        <v>0</v>
      </c>
      <c r="E119" s="688">
        <v>0</v>
      </c>
      <c r="F119" s="688">
        <v>0</v>
      </c>
      <c r="G119" s="688">
        <v>0</v>
      </c>
      <c r="H119" s="688">
        <v>0</v>
      </c>
      <c r="I119" s="688">
        <v>0</v>
      </c>
      <c r="J119" s="688">
        <v>0</v>
      </c>
      <c r="K119" s="688">
        <v>0</v>
      </c>
      <c r="L119" s="689">
        <f t="shared" si="40"/>
        <v>0</v>
      </c>
      <c r="M119" s="688">
        <v>0</v>
      </c>
      <c r="N119" s="694">
        <f t="shared" si="41"/>
        <v>0</v>
      </c>
    </row>
    <row r="120" spans="2:14" ht="29.25" customHeight="1">
      <c r="B120" s="15" t="s">
        <v>357</v>
      </c>
      <c r="C120" s="64" t="s">
        <v>358</v>
      </c>
      <c r="D120" s="688">
        <v>0</v>
      </c>
      <c r="E120" s="688">
        <v>0</v>
      </c>
      <c r="F120" s="688">
        <v>0</v>
      </c>
      <c r="G120" s="688">
        <v>0</v>
      </c>
      <c r="H120" s="688">
        <v>0</v>
      </c>
      <c r="I120" s="688">
        <v>0</v>
      </c>
      <c r="J120" s="688">
        <v>0</v>
      </c>
      <c r="K120" s="688">
        <v>0</v>
      </c>
      <c r="L120" s="689">
        <f t="shared" si="40"/>
        <v>0</v>
      </c>
      <c r="M120" s="688">
        <v>0</v>
      </c>
      <c r="N120" s="694">
        <f t="shared" si="41"/>
        <v>0</v>
      </c>
    </row>
    <row r="121" spans="2:14">
      <c r="B121" s="15" t="s">
        <v>361</v>
      </c>
      <c r="C121" s="10" t="s">
        <v>362</v>
      </c>
      <c r="D121" s="688">
        <v>0</v>
      </c>
      <c r="E121" s="688">
        <v>0</v>
      </c>
      <c r="F121" s="688">
        <v>0</v>
      </c>
      <c r="G121" s="688">
        <v>0</v>
      </c>
      <c r="H121" s="688">
        <v>0</v>
      </c>
      <c r="I121" s="688">
        <v>0</v>
      </c>
      <c r="J121" s="688">
        <v>0</v>
      </c>
      <c r="K121" s="688">
        <v>0</v>
      </c>
      <c r="L121" s="689">
        <f t="shared" si="40"/>
        <v>0</v>
      </c>
      <c r="M121" s="688">
        <v>0</v>
      </c>
      <c r="N121" s="694">
        <f t="shared" si="41"/>
        <v>0</v>
      </c>
    </row>
    <row r="122" spans="2:14">
      <c r="B122" s="15"/>
      <c r="C122" s="10"/>
      <c r="D122" s="689"/>
      <c r="E122" s="746"/>
      <c r="F122" s="689"/>
      <c r="G122" s="746"/>
      <c r="H122" s="689"/>
      <c r="I122" s="746"/>
      <c r="J122" s="689"/>
      <c r="K122" s="746"/>
      <c r="L122" s="689"/>
      <c r="M122" s="689"/>
      <c r="N122" s="694"/>
    </row>
    <row r="123" spans="2:14">
      <c r="B123" s="6" t="s">
        <v>367</v>
      </c>
      <c r="C123" s="7" t="s">
        <v>368</v>
      </c>
      <c r="D123" s="687">
        <f>SUM(D124:D126)</f>
        <v>0</v>
      </c>
      <c r="E123" s="687">
        <f t="shared" ref="E123:N123" si="42">SUM(E124:E126)</f>
        <v>0</v>
      </c>
      <c r="F123" s="687">
        <f t="shared" si="42"/>
        <v>0</v>
      </c>
      <c r="G123" s="687">
        <f t="shared" si="42"/>
        <v>0</v>
      </c>
      <c r="H123" s="687">
        <f t="shared" si="42"/>
        <v>0</v>
      </c>
      <c r="I123" s="687">
        <f t="shared" si="42"/>
        <v>0</v>
      </c>
      <c r="J123" s="687">
        <f t="shared" si="42"/>
        <v>0</v>
      </c>
      <c r="K123" s="687">
        <f t="shared" si="42"/>
        <v>0</v>
      </c>
      <c r="L123" s="687">
        <f t="shared" si="42"/>
        <v>0</v>
      </c>
      <c r="M123" s="687">
        <f t="shared" si="42"/>
        <v>0</v>
      </c>
      <c r="N123" s="693">
        <f t="shared" si="42"/>
        <v>0</v>
      </c>
    </row>
    <row r="124" spans="2:14">
      <c r="B124" s="15" t="s">
        <v>371</v>
      </c>
      <c r="C124" s="10" t="s">
        <v>372</v>
      </c>
      <c r="D124" s="688">
        <v>0</v>
      </c>
      <c r="E124" s="688">
        <v>0</v>
      </c>
      <c r="F124" s="688">
        <v>0</v>
      </c>
      <c r="G124" s="688">
        <v>0</v>
      </c>
      <c r="H124" s="688">
        <v>0</v>
      </c>
      <c r="I124" s="688">
        <v>0</v>
      </c>
      <c r="J124" s="688">
        <v>0</v>
      </c>
      <c r="K124" s="688">
        <v>0</v>
      </c>
      <c r="L124" s="689">
        <f>+D124+F124+H124+J124</f>
        <v>0</v>
      </c>
      <c r="M124" s="688">
        <v>0</v>
      </c>
      <c r="N124" s="694">
        <f>+L124-M124</f>
        <v>0</v>
      </c>
    </row>
    <row r="125" spans="2:14">
      <c r="B125" s="15" t="s">
        <v>375</v>
      </c>
      <c r="C125" s="10" t="s">
        <v>376</v>
      </c>
      <c r="D125" s="688">
        <v>0</v>
      </c>
      <c r="E125" s="688">
        <v>0</v>
      </c>
      <c r="F125" s="688">
        <v>0</v>
      </c>
      <c r="G125" s="688">
        <v>0</v>
      </c>
      <c r="H125" s="688">
        <v>0</v>
      </c>
      <c r="I125" s="688">
        <v>0</v>
      </c>
      <c r="J125" s="688">
        <v>0</v>
      </c>
      <c r="K125" s="688">
        <v>0</v>
      </c>
      <c r="L125" s="689">
        <f t="shared" ref="L125:L126" si="43">+D125+F125+H125+J125</f>
        <v>0</v>
      </c>
      <c r="M125" s="688">
        <v>0</v>
      </c>
      <c r="N125" s="694">
        <f t="shared" ref="N125:N126" si="44">+L125-M125</f>
        <v>0</v>
      </c>
    </row>
    <row r="126" spans="2:14">
      <c r="B126" s="15" t="s">
        <v>377</v>
      </c>
      <c r="C126" s="10" t="s">
        <v>378</v>
      </c>
      <c r="D126" s="688">
        <v>0</v>
      </c>
      <c r="E126" s="688">
        <v>0</v>
      </c>
      <c r="F126" s="688">
        <v>0</v>
      </c>
      <c r="G126" s="688">
        <v>0</v>
      </c>
      <c r="H126" s="688">
        <v>0</v>
      </c>
      <c r="I126" s="688">
        <v>0</v>
      </c>
      <c r="J126" s="688">
        <v>0</v>
      </c>
      <c r="K126" s="688">
        <v>0</v>
      </c>
      <c r="L126" s="689">
        <f t="shared" si="43"/>
        <v>0</v>
      </c>
      <c r="M126" s="688">
        <v>0</v>
      </c>
      <c r="N126" s="694">
        <f t="shared" si="44"/>
        <v>0</v>
      </c>
    </row>
    <row r="127" spans="2:14">
      <c r="B127" s="23"/>
      <c r="C127" s="24"/>
      <c r="D127" s="688"/>
      <c r="E127" s="747"/>
      <c r="F127" s="688"/>
      <c r="G127" s="747"/>
      <c r="H127" s="688"/>
      <c r="I127" s="747"/>
      <c r="J127" s="688"/>
      <c r="K127" s="747"/>
      <c r="L127" s="689"/>
      <c r="M127" s="688"/>
      <c r="N127" s="694"/>
    </row>
    <row r="128" spans="2:14">
      <c r="B128" s="23"/>
      <c r="C128" s="24"/>
      <c r="D128" s="689"/>
      <c r="E128" s="746"/>
      <c r="F128" s="689"/>
      <c r="G128" s="746"/>
      <c r="H128" s="689"/>
      <c r="I128" s="746"/>
      <c r="J128" s="689"/>
      <c r="K128" s="746"/>
      <c r="L128" s="689"/>
      <c r="M128" s="689"/>
      <c r="N128" s="694"/>
    </row>
    <row r="129" spans="2:14">
      <c r="B129" s="23"/>
      <c r="C129" s="24"/>
      <c r="D129" s="689"/>
      <c r="E129" s="746"/>
      <c r="F129" s="689"/>
      <c r="G129" s="746"/>
      <c r="H129" s="689"/>
      <c r="I129" s="746"/>
      <c r="J129" s="689"/>
      <c r="K129" s="746"/>
      <c r="L129" s="689"/>
      <c r="M129" s="689"/>
      <c r="N129" s="694"/>
    </row>
    <row r="130" spans="2:14">
      <c r="B130" s="23"/>
      <c r="C130" s="25" t="s">
        <v>387</v>
      </c>
      <c r="D130" s="690">
        <f>+D61+D67+D74+D83+D94+D101+D108+D116+D123</f>
        <v>128702120.47999999</v>
      </c>
      <c r="E130" s="690">
        <f t="shared" ref="E130:L130" si="45">+E61+E67+E74+E83+E94+E101+E108+E116+E123</f>
        <v>128705099.02000001</v>
      </c>
      <c r="F130" s="690">
        <f t="shared" si="45"/>
        <v>11503676.340000002</v>
      </c>
      <c r="G130" s="690">
        <f t="shared" si="45"/>
        <v>11760955.34</v>
      </c>
      <c r="H130" s="690">
        <f t="shared" si="45"/>
        <v>303782.16000000003</v>
      </c>
      <c r="I130" s="690">
        <f t="shared" si="45"/>
        <v>878987.2</v>
      </c>
      <c r="J130" s="690">
        <f t="shared" si="45"/>
        <v>9455.32</v>
      </c>
      <c r="K130" s="690">
        <f t="shared" si="45"/>
        <v>9545.2000000000007</v>
      </c>
      <c r="L130" s="748">
        <f t="shared" si="45"/>
        <v>140519034.30000001</v>
      </c>
      <c r="M130" s="748">
        <f>+M61+M67+M74+M83+M94+M101+M108+M116+M123</f>
        <v>0</v>
      </c>
      <c r="N130" s="695">
        <f>+L130-M130</f>
        <v>140519034.30000001</v>
      </c>
    </row>
    <row r="131" spans="2:14" ht="15.75" thickBot="1">
      <c r="B131" s="23"/>
      <c r="C131" s="24"/>
      <c r="D131" s="689"/>
      <c r="E131" s="746"/>
      <c r="F131" s="689"/>
      <c r="G131" s="746"/>
      <c r="H131" s="689"/>
      <c r="I131" s="746"/>
      <c r="J131" s="689"/>
      <c r="K131" s="746"/>
      <c r="L131" s="689"/>
      <c r="M131" s="689"/>
      <c r="N131" s="694"/>
    </row>
    <row r="132" spans="2:14" ht="16.5" thickTop="1" thickBot="1">
      <c r="B132" s="28"/>
      <c r="C132" s="29" t="s">
        <v>413</v>
      </c>
      <c r="D132" s="691">
        <f t="shared" ref="D132:N132" si="46">+D58+D130</f>
        <v>134162889.27999999</v>
      </c>
      <c r="E132" s="749">
        <f t="shared" si="46"/>
        <v>133839107.26000001</v>
      </c>
      <c r="F132" s="691">
        <f t="shared" si="46"/>
        <v>11517740.600000001</v>
      </c>
      <c r="G132" s="749">
        <f t="shared" si="46"/>
        <v>11845050.279999999</v>
      </c>
      <c r="H132" s="691">
        <f t="shared" si="46"/>
        <v>3711558.9200000004</v>
      </c>
      <c r="I132" s="749">
        <f t="shared" si="46"/>
        <v>4143043.1799999997</v>
      </c>
      <c r="J132" s="691">
        <f t="shared" si="46"/>
        <v>-830573.85000000009</v>
      </c>
      <c r="K132" s="749">
        <f t="shared" si="46"/>
        <v>-851539.24</v>
      </c>
      <c r="L132" s="749">
        <f t="shared" si="46"/>
        <v>148561614.95000002</v>
      </c>
      <c r="M132" s="749">
        <f t="shared" si="46"/>
        <v>0</v>
      </c>
      <c r="N132" s="696">
        <f t="shared" si="46"/>
        <v>148561614.95000002</v>
      </c>
    </row>
    <row r="133" spans="2:14" ht="15.75" thickTop="1">
      <c r="B133" s="23"/>
      <c r="C133" s="5"/>
      <c r="D133" s="750"/>
      <c r="E133" s="750"/>
      <c r="F133" s="750"/>
      <c r="G133" s="750"/>
      <c r="H133" s="750"/>
      <c r="I133" s="750"/>
      <c r="J133" s="750"/>
      <c r="K133" s="750"/>
      <c r="L133" s="750"/>
      <c r="M133" s="750"/>
      <c r="N133" s="751"/>
    </row>
    <row r="134" spans="2:14">
      <c r="B134" s="66" t="s">
        <v>6</v>
      </c>
      <c r="C134" s="7" t="s">
        <v>7</v>
      </c>
      <c r="D134" s="752"/>
      <c r="E134" s="753"/>
      <c r="F134" s="752"/>
      <c r="G134" s="753"/>
      <c r="H134" s="752"/>
      <c r="I134" s="753"/>
      <c r="J134" s="752"/>
      <c r="K134" s="753"/>
      <c r="L134" s="752"/>
      <c r="M134" s="752"/>
      <c r="N134" s="754"/>
    </row>
    <row r="135" spans="2:14">
      <c r="B135" s="66" t="s">
        <v>10</v>
      </c>
      <c r="C135" s="7" t="s">
        <v>11</v>
      </c>
      <c r="D135" s="687"/>
      <c r="E135" s="745"/>
      <c r="F135" s="687"/>
      <c r="G135" s="745"/>
      <c r="H135" s="687"/>
      <c r="I135" s="745"/>
      <c r="J135" s="687"/>
      <c r="K135" s="745"/>
      <c r="L135" s="687"/>
      <c r="M135" s="687"/>
      <c r="N135" s="693"/>
    </row>
    <row r="136" spans="2:14">
      <c r="B136" s="66" t="s">
        <v>14</v>
      </c>
      <c r="C136" s="7" t="s">
        <v>15</v>
      </c>
      <c r="D136" s="687">
        <f>SUM(D137:D145)</f>
        <v>21152536.780000001</v>
      </c>
      <c r="E136" s="687">
        <f t="shared" ref="E136:N136" si="47">SUM(E137:E145)</f>
        <v>17256318.890000001</v>
      </c>
      <c r="F136" s="687">
        <f t="shared" si="47"/>
        <v>2017022.1700000002</v>
      </c>
      <c r="G136" s="687">
        <f t="shared" si="47"/>
        <v>801052.91999999993</v>
      </c>
      <c r="H136" s="687">
        <f t="shared" si="47"/>
        <v>825815.26</v>
      </c>
      <c r="I136" s="687">
        <f t="shared" si="47"/>
        <v>102230.71</v>
      </c>
      <c r="J136" s="687">
        <f t="shared" si="47"/>
        <v>-18539.669999999991</v>
      </c>
      <c r="K136" s="687">
        <f t="shared" si="47"/>
        <v>-88318.919999999984</v>
      </c>
      <c r="L136" s="687">
        <f t="shared" si="47"/>
        <v>23976834.539999999</v>
      </c>
      <c r="M136" s="687">
        <f t="shared" si="47"/>
        <v>0</v>
      </c>
      <c r="N136" s="693">
        <f t="shared" si="47"/>
        <v>23976834.539999999</v>
      </c>
    </row>
    <row r="137" spans="2:14">
      <c r="B137" s="67" t="s">
        <v>18</v>
      </c>
      <c r="C137" s="10" t="s">
        <v>19</v>
      </c>
      <c r="D137" s="688">
        <v>3043216.57</v>
      </c>
      <c r="E137" s="688">
        <v>0</v>
      </c>
      <c r="F137" s="688">
        <v>0</v>
      </c>
      <c r="G137" s="688">
        <v>0</v>
      </c>
      <c r="H137" s="688">
        <v>0</v>
      </c>
      <c r="I137" s="688">
        <v>0</v>
      </c>
      <c r="J137" s="688">
        <v>0</v>
      </c>
      <c r="K137" s="688">
        <v>0</v>
      </c>
      <c r="L137" s="689">
        <f>+D137+F137+H137+J137</f>
        <v>3043216.57</v>
      </c>
      <c r="M137" s="688">
        <v>0</v>
      </c>
      <c r="N137" s="694">
        <f>+L137-M137</f>
        <v>3043216.57</v>
      </c>
    </row>
    <row r="138" spans="2:14">
      <c r="B138" s="67" t="s">
        <v>22</v>
      </c>
      <c r="C138" s="10" t="s">
        <v>23</v>
      </c>
      <c r="D138" s="688">
        <v>13732858.939999999</v>
      </c>
      <c r="E138" s="688">
        <v>10871035.869999999</v>
      </c>
      <c r="F138" s="688">
        <v>819059.14</v>
      </c>
      <c r="G138" s="688">
        <v>194827.6</v>
      </c>
      <c r="H138" s="688">
        <v>0</v>
      </c>
      <c r="I138" s="688">
        <v>0</v>
      </c>
      <c r="J138" s="688">
        <v>-75781.679999999993</v>
      </c>
      <c r="K138" s="688">
        <v>-124559.67999999999</v>
      </c>
      <c r="L138" s="689">
        <f t="shared" ref="L138:L145" si="48">+D138+F138+H138+J138</f>
        <v>14476136.4</v>
      </c>
      <c r="M138" s="688">
        <v>0</v>
      </c>
      <c r="N138" s="694">
        <f t="shared" ref="N138:N145" si="49">+L138-M138</f>
        <v>14476136.4</v>
      </c>
    </row>
    <row r="139" spans="2:14">
      <c r="B139" s="67" t="s">
        <v>26</v>
      </c>
      <c r="C139" s="10" t="s">
        <v>27</v>
      </c>
      <c r="D139" s="688">
        <v>0</v>
      </c>
      <c r="E139" s="688">
        <v>0</v>
      </c>
      <c r="F139" s="688">
        <v>0</v>
      </c>
      <c r="G139" s="688">
        <v>0</v>
      </c>
      <c r="H139" s="688">
        <v>0</v>
      </c>
      <c r="I139" s="688">
        <v>0</v>
      </c>
      <c r="J139" s="688">
        <v>0</v>
      </c>
      <c r="K139" s="688">
        <v>0</v>
      </c>
      <c r="L139" s="689">
        <f t="shared" si="48"/>
        <v>0</v>
      </c>
      <c r="M139" s="688">
        <v>0</v>
      </c>
      <c r="N139" s="694">
        <f t="shared" si="49"/>
        <v>0</v>
      </c>
    </row>
    <row r="140" spans="2:14">
      <c r="B140" s="67" t="s">
        <v>30</v>
      </c>
      <c r="C140" s="10" t="s">
        <v>31</v>
      </c>
      <c r="D140" s="688">
        <v>0</v>
      </c>
      <c r="E140" s="688">
        <v>0</v>
      </c>
      <c r="F140" s="688">
        <v>0</v>
      </c>
      <c r="G140" s="688">
        <v>0</v>
      </c>
      <c r="H140" s="688">
        <v>0</v>
      </c>
      <c r="I140" s="688">
        <v>0</v>
      </c>
      <c r="J140" s="688">
        <v>0</v>
      </c>
      <c r="K140" s="688">
        <v>0</v>
      </c>
      <c r="L140" s="689">
        <f t="shared" si="48"/>
        <v>0</v>
      </c>
      <c r="M140" s="688">
        <v>0</v>
      </c>
      <c r="N140" s="694">
        <f t="shared" si="49"/>
        <v>0</v>
      </c>
    </row>
    <row r="141" spans="2:14">
      <c r="B141" s="67" t="s">
        <v>34</v>
      </c>
      <c r="C141" s="10" t="s">
        <v>35</v>
      </c>
      <c r="D141" s="688">
        <v>0</v>
      </c>
      <c r="E141" s="688">
        <v>0</v>
      </c>
      <c r="F141" s="688">
        <v>0</v>
      </c>
      <c r="G141" s="688">
        <v>0</v>
      </c>
      <c r="H141" s="688">
        <v>0</v>
      </c>
      <c r="I141" s="688">
        <v>0</v>
      </c>
      <c r="J141" s="688">
        <v>0</v>
      </c>
      <c r="K141" s="688">
        <v>0</v>
      </c>
      <c r="L141" s="689">
        <f t="shared" si="48"/>
        <v>0</v>
      </c>
      <c r="M141" s="688">
        <v>0</v>
      </c>
      <c r="N141" s="694">
        <f t="shared" si="49"/>
        <v>0</v>
      </c>
    </row>
    <row r="142" spans="2:14">
      <c r="B142" s="67" t="s">
        <v>38</v>
      </c>
      <c r="C142" s="64" t="s">
        <v>39</v>
      </c>
      <c r="D142" s="688">
        <v>0</v>
      </c>
      <c r="E142" s="688">
        <v>0</v>
      </c>
      <c r="F142" s="688">
        <v>0</v>
      </c>
      <c r="G142" s="688">
        <v>0</v>
      </c>
      <c r="H142" s="688">
        <v>0</v>
      </c>
      <c r="I142" s="688">
        <v>0</v>
      </c>
      <c r="J142" s="688">
        <v>0</v>
      </c>
      <c r="K142" s="688">
        <v>0</v>
      </c>
      <c r="L142" s="689">
        <f t="shared" si="48"/>
        <v>0</v>
      </c>
      <c r="M142" s="688">
        <v>0</v>
      </c>
      <c r="N142" s="694">
        <f t="shared" si="49"/>
        <v>0</v>
      </c>
    </row>
    <row r="143" spans="2:14">
      <c r="B143" s="67" t="s">
        <v>42</v>
      </c>
      <c r="C143" s="10" t="s">
        <v>43</v>
      </c>
      <c r="D143" s="688">
        <v>2176461.27</v>
      </c>
      <c r="E143" s="688">
        <v>1885283.06</v>
      </c>
      <c r="F143" s="688">
        <v>1155010.79</v>
      </c>
      <c r="G143" s="688">
        <v>563273.07999999996</v>
      </c>
      <c r="H143" s="688">
        <v>24936.81</v>
      </c>
      <c r="I143" s="688">
        <v>20450.97</v>
      </c>
      <c r="J143" s="688">
        <v>57242.01</v>
      </c>
      <c r="K143" s="688">
        <v>36240.76</v>
      </c>
      <c r="L143" s="689">
        <f t="shared" si="48"/>
        <v>3413650.88</v>
      </c>
      <c r="M143" s="688">
        <v>0</v>
      </c>
      <c r="N143" s="694">
        <f t="shared" si="49"/>
        <v>3413650.88</v>
      </c>
    </row>
    <row r="144" spans="2:14">
      <c r="B144" s="67" t="s">
        <v>44</v>
      </c>
      <c r="C144" s="10" t="s">
        <v>45</v>
      </c>
      <c r="D144" s="688">
        <v>0</v>
      </c>
      <c r="E144" s="688">
        <v>0</v>
      </c>
      <c r="F144" s="688">
        <v>0</v>
      </c>
      <c r="G144" s="688">
        <v>0</v>
      </c>
      <c r="H144" s="688">
        <v>0</v>
      </c>
      <c r="I144" s="688">
        <v>0</v>
      </c>
      <c r="J144" s="688">
        <v>0</v>
      </c>
      <c r="K144" s="688">
        <v>0</v>
      </c>
      <c r="L144" s="689">
        <f t="shared" si="48"/>
        <v>0</v>
      </c>
      <c r="M144" s="688">
        <v>0</v>
      </c>
      <c r="N144" s="694">
        <f t="shared" si="49"/>
        <v>0</v>
      </c>
    </row>
    <row r="145" spans="2:14">
      <c r="B145" s="67" t="s">
        <v>48</v>
      </c>
      <c r="C145" s="64" t="s">
        <v>49</v>
      </c>
      <c r="D145" s="688">
        <v>2200000</v>
      </c>
      <c r="E145" s="688">
        <v>4499999.96</v>
      </c>
      <c r="F145" s="688">
        <v>42952.24</v>
      </c>
      <c r="G145" s="688">
        <v>42952.24</v>
      </c>
      <c r="H145" s="688">
        <v>800878.45</v>
      </c>
      <c r="I145" s="688">
        <v>81779.740000000005</v>
      </c>
      <c r="J145" s="688">
        <v>0</v>
      </c>
      <c r="K145" s="688">
        <v>0</v>
      </c>
      <c r="L145" s="689">
        <f t="shared" si="48"/>
        <v>3043830.6900000004</v>
      </c>
      <c r="M145" s="688">
        <v>0</v>
      </c>
      <c r="N145" s="694">
        <f t="shared" si="49"/>
        <v>3043830.6900000004</v>
      </c>
    </row>
    <row r="146" spans="2:14">
      <c r="B146" s="67"/>
      <c r="C146" s="64"/>
      <c r="D146" s="689"/>
      <c r="E146" s="746"/>
      <c r="F146" s="689"/>
      <c r="G146" s="746"/>
      <c r="H146" s="689"/>
      <c r="I146" s="746">
        <v>0</v>
      </c>
      <c r="J146" s="689"/>
      <c r="K146" s="746"/>
      <c r="L146" s="689"/>
      <c r="M146" s="689"/>
      <c r="N146" s="694"/>
    </row>
    <row r="147" spans="2:14">
      <c r="B147" s="66" t="s">
        <v>54</v>
      </c>
      <c r="C147" s="65" t="s">
        <v>55</v>
      </c>
      <c r="D147" s="687">
        <f>SUM(D148:D150)</f>
        <v>13050</v>
      </c>
      <c r="E147" s="687">
        <f t="shared" ref="E147:N147" si="50">SUM(E148:E150)</f>
        <v>12750</v>
      </c>
      <c r="F147" s="687">
        <f t="shared" si="50"/>
        <v>0</v>
      </c>
      <c r="G147" s="687">
        <f t="shared" si="50"/>
        <v>0</v>
      </c>
      <c r="H147" s="687">
        <f t="shared" si="50"/>
        <v>0</v>
      </c>
      <c r="I147" s="687">
        <f t="shared" si="50"/>
        <v>0</v>
      </c>
      <c r="J147" s="687">
        <f t="shared" si="50"/>
        <v>0</v>
      </c>
      <c r="K147" s="687">
        <f t="shared" si="50"/>
        <v>0</v>
      </c>
      <c r="L147" s="687">
        <f t="shared" si="50"/>
        <v>13050</v>
      </c>
      <c r="M147" s="687">
        <f t="shared" si="50"/>
        <v>0</v>
      </c>
      <c r="N147" s="693">
        <f t="shared" si="50"/>
        <v>13050</v>
      </c>
    </row>
    <row r="148" spans="2:14">
      <c r="B148" s="67" t="s">
        <v>58</v>
      </c>
      <c r="C148" s="64" t="s">
        <v>59</v>
      </c>
      <c r="D148" s="688">
        <v>0</v>
      </c>
      <c r="E148" s="688">
        <v>0</v>
      </c>
      <c r="F148" s="688">
        <v>0</v>
      </c>
      <c r="G148" s="688">
        <v>0</v>
      </c>
      <c r="H148" s="688">
        <v>0</v>
      </c>
      <c r="I148" s="688">
        <v>0</v>
      </c>
      <c r="J148" s="688">
        <v>0</v>
      </c>
      <c r="K148" s="688">
        <v>0</v>
      </c>
      <c r="L148" s="689">
        <f>+D148+F148+H148+J148</f>
        <v>0</v>
      </c>
      <c r="M148" s="688">
        <v>0</v>
      </c>
      <c r="N148" s="694">
        <f>+L148-M148</f>
        <v>0</v>
      </c>
    </row>
    <row r="149" spans="2:14">
      <c r="B149" s="67" t="s">
        <v>62</v>
      </c>
      <c r="C149" s="64" t="s">
        <v>63</v>
      </c>
      <c r="D149" s="688">
        <v>0</v>
      </c>
      <c r="E149" s="688">
        <v>0</v>
      </c>
      <c r="F149" s="688">
        <v>0</v>
      </c>
      <c r="G149" s="688">
        <v>0</v>
      </c>
      <c r="H149" s="688">
        <v>0</v>
      </c>
      <c r="I149" s="688">
        <v>0</v>
      </c>
      <c r="J149" s="688">
        <v>0</v>
      </c>
      <c r="K149" s="688">
        <v>0</v>
      </c>
      <c r="L149" s="689">
        <f t="shared" ref="L149:L150" si="51">+D149+F149+H149+J149</f>
        <v>0</v>
      </c>
      <c r="M149" s="688">
        <v>0</v>
      </c>
      <c r="N149" s="694">
        <f t="shared" ref="N149:N150" si="52">+L149-M149</f>
        <v>0</v>
      </c>
    </row>
    <row r="150" spans="2:14">
      <c r="B150" s="67" t="s">
        <v>66</v>
      </c>
      <c r="C150" s="64" t="s">
        <v>67</v>
      </c>
      <c r="D150" s="688">
        <v>13050</v>
      </c>
      <c r="E150" s="688">
        <v>12750</v>
      </c>
      <c r="F150" s="688">
        <v>0</v>
      </c>
      <c r="G150" s="688">
        <v>0</v>
      </c>
      <c r="H150" s="688">
        <v>0</v>
      </c>
      <c r="I150" s="688">
        <v>0</v>
      </c>
      <c r="J150" s="688">
        <v>0</v>
      </c>
      <c r="K150" s="688">
        <v>0</v>
      </c>
      <c r="L150" s="689">
        <f t="shared" si="51"/>
        <v>13050</v>
      </c>
      <c r="M150" s="688">
        <v>0</v>
      </c>
      <c r="N150" s="694">
        <f t="shared" si="52"/>
        <v>13050</v>
      </c>
    </row>
    <row r="151" spans="2:14">
      <c r="B151" s="67"/>
      <c r="C151" s="64"/>
      <c r="D151" s="689"/>
      <c r="E151" s="746"/>
      <c r="F151" s="689"/>
      <c r="G151" s="746"/>
      <c r="H151" s="689"/>
      <c r="I151" s="746"/>
      <c r="J151" s="689"/>
      <c r="K151" s="746"/>
      <c r="L151" s="689"/>
      <c r="M151" s="689"/>
      <c r="N151" s="694"/>
    </row>
    <row r="152" spans="2:14">
      <c r="B152" s="66" t="s">
        <v>72</v>
      </c>
      <c r="C152" s="7" t="s">
        <v>73</v>
      </c>
      <c r="D152" s="687">
        <f>SUM(D153:D155)</f>
        <v>0</v>
      </c>
      <c r="E152" s="687">
        <f t="shared" ref="E152:N152" si="53">SUM(E153:E155)</f>
        <v>0</v>
      </c>
      <c r="F152" s="687">
        <f t="shared" si="53"/>
        <v>0</v>
      </c>
      <c r="G152" s="687">
        <f t="shared" si="53"/>
        <v>0</v>
      </c>
      <c r="H152" s="687">
        <f t="shared" si="53"/>
        <v>0</v>
      </c>
      <c r="I152" s="687">
        <f t="shared" si="53"/>
        <v>0</v>
      </c>
      <c r="J152" s="687">
        <f t="shared" si="53"/>
        <v>0</v>
      </c>
      <c r="K152" s="687">
        <f t="shared" si="53"/>
        <v>0</v>
      </c>
      <c r="L152" s="687">
        <f t="shared" si="53"/>
        <v>0</v>
      </c>
      <c r="M152" s="687">
        <f t="shared" si="53"/>
        <v>0</v>
      </c>
      <c r="N152" s="693">
        <f t="shared" si="53"/>
        <v>0</v>
      </c>
    </row>
    <row r="153" spans="2:14">
      <c r="B153" s="67" t="s">
        <v>74</v>
      </c>
      <c r="C153" s="10" t="s">
        <v>75</v>
      </c>
      <c r="D153" s="688">
        <v>0</v>
      </c>
      <c r="E153" s="688">
        <v>0</v>
      </c>
      <c r="F153" s="688">
        <v>0</v>
      </c>
      <c r="G153" s="688">
        <v>0</v>
      </c>
      <c r="H153" s="688">
        <v>0</v>
      </c>
      <c r="I153" s="688">
        <v>0</v>
      </c>
      <c r="J153" s="688">
        <v>0</v>
      </c>
      <c r="K153" s="688">
        <v>0</v>
      </c>
      <c r="L153" s="689">
        <f>+D153+F153+H153+J153</f>
        <v>0</v>
      </c>
      <c r="M153" s="688">
        <v>0</v>
      </c>
      <c r="N153" s="694">
        <f>+L153-M153</f>
        <v>0</v>
      </c>
    </row>
    <row r="154" spans="2:14">
      <c r="B154" s="67" t="s">
        <v>78</v>
      </c>
      <c r="C154" s="10" t="s">
        <v>79</v>
      </c>
      <c r="D154" s="688">
        <v>0</v>
      </c>
      <c r="E154" s="688">
        <v>0</v>
      </c>
      <c r="F154" s="688">
        <v>0</v>
      </c>
      <c r="G154" s="688">
        <v>0</v>
      </c>
      <c r="H154" s="688">
        <v>0</v>
      </c>
      <c r="I154" s="688">
        <v>0</v>
      </c>
      <c r="J154" s="688">
        <v>0</v>
      </c>
      <c r="K154" s="688">
        <v>0</v>
      </c>
      <c r="L154" s="689">
        <f t="shared" ref="L154:L155" si="54">+D154+F154+H154+J154</f>
        <v>0</v>
      </c>
      <c r="M154" s="688">
        <v>0</v>
      </c>
      <c r="N154" s="694">
        <f t="shared" ref="N154:N155" si="55">+L154-M154</f>
        <v>0</v>
      </c>
    </row>
    <row r="155" spans="2:14">
      <c r="B155" s="67" t="s">
        <v>82</v>
      </c>
      <c r="C155" s="10" t="s">
        <v>83</v>
      </c>
      <c r="D155" s="688">
        <v>0</v>
      </c>
      <c r="E155" s="688">
        <v>0</v>
      </c>
      <c r="F155" s="688">
        <v>0</v>
      </c>
      <c r="G155" s="688">
        <v>0</v>
      </c>
      <c r="H155" s="688">
        <v>0</v>
      </c>
      <c r="I155" s="688">
        <v>0</v>
      </c>
      <c r="J155" s="688">
        <v>0</v>
      </c>
      <c r="K155" s="688">
        <v>0</v>
      </c>
      <c r="L155" s="689">
        <f t="shared" si="54"/>
        <v>0</v>
      </c>
      <c r="M155" s="688">
        <v>0</v>
      </c>
      <c r="N155" s="694">
        <f t="shared" si="55"/>
        <v>0</v>
      </c>
    </row>
    <row r="156" spans="2:14">
      <c r="B156" s="67"/>
      <c r="C156" s="10"/>
      <c r="D156" s="689"/>
      <c r="E156" s="746"/>
      <c r="F156" s="689"/>
      <c r="G156" s="746"/>
      <c r="H156" s="689"/>
      <c r="I156" s="746"/>
      <c r="J156" s="689"/>
      <c r="K156" s="746"/>
      <c r="L156" s="689"/>
      <c r="M156" s="689"/>
      <c r="N156" s="694"/>
    </row>
    <row r="157" spans="2:14">
      <c r="B157" s="66" t="s">
        <v>88</v>
      </c>
      <c r="C157" s="7" t="s">
        <v>89</v>
      </c>
      <c r="D157" s="687">
        <f>SUM(D158:D159)</f>
        <v>0</v>
      </c>
      <c r="E157" s="687">
        <f t="shared" ref="E157:N157" si="56">SUM(E158:E159)</f>
        <v>0</v>
      </c>
      <c r="F157" s="687">
        <f t="shared" si="56"/>
        <v>0</v>
      </c>
      <c r="G157" s="687">
        <f t="shared" si="56"/>
        <v>0</v>
      </c>
      <c r="H157" s="687">
        <f t="shared" si="56"/>
        <v>0</v>
      </c>
      <c r="I157" s="687">
        <f t="shared" si="56"/>
        <v>0</v>
      </c>
      <c r="J157" s="687">
        <f t="shared" si="56"/>
        <v>0</v>
      </c>
      <c r="K157" s="687">
        <f t="shared" si="56"/>
        <v>0</v>
      </c>
      <c r="L157" s="687">
        <f t="shared" si="56"/>
        <v>0</v>
      </c>
      <c r="M157" s="687">
        <f t="shared" si="56"/>
        <v>0</v>
      </c>
      <c r="N157" s="693">
        <f t="shared" si="56"/>
        <v>0</v>
      </c>
    </row>
    <row r="158" spans="2:14">
      <c r="B158" s="67" t="s">
        <v>92</v>
      </c>
      <c r="C158" s="10" t="s">
        <v>93</v>
      </c>
      <c r="D158" s="688">
        <v>0</v>
      </c>
      <c r="E158" s="688">
        <v>0</v>
      </c>
      <c r="F158" s="688">
        <v>0</v>
      </c>
      <c r="G158" s="688">
        <v>0</v>
      </c>
      <c r="H158" s="688">
        <v>0</v>
      </c>
      <c r="I158" s="688">
        <v>0</v>
      </c>
      <c r="J158" s="688">
        <v>0</v>
      </c>
      <c r="K158" s="688">
        <v>0</v>
      </c>
      <c r="L158" s="689">
        <f>+D158+F158+H158+J158</f>
        <v>0</v>
      </c>
      <c r="M158" s="688">
        <v>0</v>
      </c>
      <c r="N158" s="694">
        <f>+L158-M158</f>
        <v>0</v>
      </c>
    </row>
    <row r="159" spans="2:14">
      <c r="B159" s="67" t="s">
        <v>96</v>
      </c>
      <c r="C159" s="10" t="s">
        <v>97</v>
      </c>
      <c r="D159" s="688">
        <v>0</v>
      </c>
      <c r="E159" s="688">
        <v>0</v>
      </c>
      <c r="F159" s="688">
        <v>0</v>
      </c>
      <c r="G159" s="688">
        <v>0</v>
      </c>
      <c r="H159" s="688">
        <v>0</v>
      </c>
      <c r="I159" s="688">
        <v>0</v>
      </c>
      <c r="J159" s="688">
        <v>0</v>
      </c>
      <c r="K159" s="688">
        <v>0</v>
      </c>
      <c r="L159" s="689">
        <f>+D159+F159+H159+J159</f>
        <v>0</v>
      </c>
      <c r="M159" s="688">
        <v>0</v>
      </c>
      <c r="N159" s="694">
        <f>+L159-M159</f>
        <v>0</v>
      </c>
    </row>
    <row r="160" spans="2:14">
      <c r="B160" s="67"/>
      <c r="C160" s="64"/>
      <c r="D160" s="689"/>
      <c r="E160" s="746"/>
      <c r="F160" s="689"/>
      <c r="G160" s="746"/>
      <c r="H160" s="689"/>
      <c r="I160" s="746"/>
      <c r="J160" s="689"/>
      <c r="K160" s="746"/>
      <c r="L160" s="689"/>
      <c r="M160" s="689"/>
      <c r="N160" s="694"/>
    </row>
    <row r="161" spans="2:14">
      <c r="B161" s="66" t="s">
        <v>100</v>
      </c>
      <c r="C161" s="7" t="s">
        <v>101</v>
      </c>
      <c r="D161" s="687">
        <f>SUM(D162:D164)</f>
        <v>0</v>
      </c>
      <c r="E161" s="687">
        <f t="shared" ref="E161:N161" si="57">SUM(E162:E164)</f>
        <v>0</v>
      </c>
      <c r="F161" s="687">
        <f t="shared" si="57"/>
        <v>0</v>
      </c>
      <c r="G161" s="687">
        <f t="shared" si="57"/>
        <v>0</v>
      </c>
      <c r="H161" s="687">
        <f t="shared" si="57"/>
        <v>0</v>
      </c>
      <c r="I161" s="687">
        <f t="shared" si="57"/>
        <v>0</v>
      </c>
      <c r="J161" s="687">
        <f t="shared" si="57"/>
        <v>0</v>
      </c>
      <c r="K161" s="687">
        <f t="shared" si="57"/>
        <v>0</v>
      </c>
      <c r="L161" s="687">
        <f t="shared" si="57"/>
        <v>0</v>
      </c>
      <c r="M161" s="687">
        <f t="shared" si="57"/>
        <v>0</v>
      </c>
      <c r="N161" s="693">
        <f t="shared" si="57"/>
        <v>0</v>
      </c>
    </row>
    <row r="162" spans="2:14">
      <c r="B162" s="67" t="s">
        <v>104</v>
      </c>
      <c r="C162" s="10" t="s">
        <v>105</v>
      </c>
      <c r="D162" s="688">
        <v>0</v>
      </c>
      <c r="E162" s="688">
        <v>0</v>
      </c>
      <c r="F162" s="688">
        <v>0</v>
      </c>
      <c r="G162" s="688">
        <v>0</v>
      </c>
      <c r="H162" s="688">
        <v>0</v>
      </c>
      <c r="I162" s="688">
        <v>0</v>
      </c>
      <c r="J162" s="688">
        <v>0</v>
      </c>
      <c r="K162" s="688">
        <v>0</v>
      </c>
      <c r="L162" s="689">
        <f>+D162+F162+H162+J162</f>
        <v>0</v>
      </c>
      <c r="M162" s="688">
        <v>0</v>
      </c>
      <c r="N162" s="694">
        <f>+L162-M162</f>
        <v>0</v>
      </c>
    </row>
    <row r="163" spans="2:14">
      <c r="B163" s="67" t="s">
        <v>108</v>
      </c>
      <c r="C163" s="10" t="s">
        <v>109</v>
      </c>
      <c r="D163" s="688">
        <v>0</v>
      </c>
      <c r="E163" s="688">
        <v>0</v>
      </c>
      <c r="F163" s="688">
        <v>0</v>
      </c>
      <c r="G163" s="688">
        <v>0</v>
      </c>
      <c r="H163" s="688">
        <v>0</v>
      </c>
      <c r="I163" s="688">
        <v>0</v>
      </c>
      <c r="J163" s="688">
        <v>0</v>
      </c>
      <c r="K163" s="688">
        <v>0</v>
      </c>
      <c r="L163" s="689">
        <f t="shared" ref="L163:L164" si="58">+D163+F163+H163+J163</f>
        <v>0</v>
      </c>
      <c r="M163" s="688">
        <v>0</v>
      </c>
      <c r="N163" s="694">
        <f t="shared" ref="N163:N164" si="59">+L163-M163</f>
        <v>0</v>
      </c>
    </row>
    <row r="164" spans="2:14">
      <c r="B164" s="67" t="s">
        <v>112</v>
      </c>
      <c r="C164" s="64" t="s">
        <v>113</v>
      </c>
      <c r="D164" s="688">
        <v>0</v>
      </c>
      <c r="E164" s="688">
        <v>0</v>
      </c>
      <c r="F164" s="688">
        <v>0</v>
      </c>
      <c r="G164" s="688">
        <v>0</v>
      </c>
      <c r="H164" s="688">
        <v>0</v>
      </c>
      <c r="I164" s="688">
        <v>0</v>
      </c>
      <c r="J164" s="688">
        <v>0</v>
      </c>
      <c r="K164" s="688">
        <v>0</v>
      </c>
      <c r="L164" s="689">
        <f t="shared" si="58"/>
        <v>0</v>
      </c>
      <c r="M164" s="688">
        <v>0</v>
      </c>
      <c r="N164" s="694">
        <f t="shared" si="59"/>
        <v>0</v>
      </c>
    </row>
    <row r="165" spans="2:14">
      <c r="B165" s="67"/>
      <c r="C165" s="64"/>
      <c r="D165" s="689"/>
      <c r="E165" s="746"/>
      <c r="F165" s="689"/>
      <c r="G165" s="746"/>
      <c r="H165" s="689"/>
      <c r="I165" s="746"/>
      <c r="J165" s="689"/>
      <c r="K165" s="746"/>
      <c r="L165" s="689"/>
      <c r="M165" s="689"/>
      <c r="N165" s="694"/>
    </row>
    <row r="166" spans="2:14">
      <c r="B166" s="68" t="s">
        <v>118</v>
      </c>
      <c r="C166" s="7" t="s">
        <v>119</v>
      </c>
      <c r="D166" s="687">
        <f>SUM(D167:D172)</f>
        <v>0</v>
      </c>
      <c r="E166" s="687">
        <f t="shared" ref="E166:N166" si="60">SUM(E167:E172)</f>
        <v>0</v>
      </c>
      <c r="F166" s="687">
        <f t="shared" si="60"/>
        <v>0</v>
      </c>
      <c r="G166" s="687">
        <f t="shared" si="60"/>
        <v>0</v>
      </c>
      <c r="H166" s="687">
        <f t="shared" si="60"/>
        <v>0</v>
      </c>
      <c r="I166" s="687">
        <f t="shared" si="60"/>
        <v>0</v>
      </c>
      <c r="J166" s="687">
        <f t="shared" si="60"/>
        <v>0</v>
      </c>
      <c r="K166" s="687">
        <f t="shared" si="60"/>
        <v>0</v>
      </c>
      <c r="L166" s="687">
        <f t="shared" si="60"/>
        <v>0</v>
      </c>
      <c r="M166" s="687">
        <f t="shared" si="60"/>
        <v>0</v>
      </c>
      <c r="N166" s="693">
        <f t="shared" si="60"/>
        <v>0</v>
      </c>
    </row>
    <row r="167" spans="2:14">
      <c r="B167" s="69" t="s">
        <v>120</v>
      </c>
      <c r="C167" s="10" t="s">
        <v>121</v>
      </c>
      <c r="D167" s="688">
        <v>0</v>
      </c>
      <c r="E167" s="688">
        <v>0</v>
      </c>
      <c r="F167" s="688">
        <v>0</v>
      </c>
      <c r="G167" s="688">
        <v>0</v>
      </c>
      <c r="H167" s="688">
        <v>0</v>
      </c>
      <c r="I167" s="688">
        <v>0</v>
      </c>
      <c r="J167" s="688">
        <v>0</v>
      </c>
      <c r="K167" s="688">
        <v>0</v>
      </c>
      <c r="L167" s="689">
        <f>+D167+F167+H167+J167</f>
        <v>0</v>
      </c>
      <c r="M167" s="688">
        <v>0</v>
      </c>
      <c r="N167" s="694">
        <f>+L167-M167</f>
        <v>0</v>
      </c>
    </row>
    <row r="168" spans="2:14">
      <c r="B168" s="69" t="s">
        <v>124</v>
      </c>
      <c r="C168" s="10" t="s">
        <v>125</v>
      </c>
      <c r="D168" s="688">
        <v>0</v>
      </c>
      <c r="E168" s="688">
        <v>0</v>
      </c>
      <c r="F168" s="688">
        <v>0</v>
      </c>
      <c r="G168" s="688">
        <v>0</v>
      </c>
      <c r="H168" s="688">
        <v>0</v>
      </c>
      <c r="I168" s="688">
        <v>0</v>
      </c>
      <c r="J168" s="688">
        <v>0</v>
      </c>
      <c r="K168" s="688">
        <v>0</v>
      </c>
      <c r="L168" s="689">
        <f t="shared" ref="L168:L172" si="61">+D168+F168+H168+J168</f>
        <v>0</v>
      </c>
      <c r="M168" s="688">
        <v>0</v>
      </c>
      <c r="N168" s="694">
        <f t="shared" ref="N168:N172" si="62">+L168-M168</f>
        <v>0</v>
      </c>
    </row>
    <row r="169" spans="2:14">
      <c r="B169" s="69" t="s">
        <v>128</v>
      </c>
      <c r="C169" s="10" t="s">
        <v>129</v>
      </c>
      <c r="D169" s="688">
        <v>0</v>
      </c>
      <c r="E169" s="688">
        <v>0</v>
      </c>
      <c r="F169" s="688">
        <v>0</v>
      </c>
      <c r="G169" s="688">
        <v>0</v>
      </c>
      <c r="H169" s="688">
        <v>0</v>
      </c>
      <c r="I169" s="688">
        <v>0</v>
      </c>
      <c r="J169" s="688">
        <v>0</v>
      </c>
      <c r="K169" s="688">
        <v>0</v>
      </c>
      <c r="L169" s="689">
        <f t="shared" si="61"/>
        <v>0</v>
      </c>
      <c r="M169" s="688">
        <v>0</v>
      </c>
      <c r="N169" s="694">
        <f t="shared" si="62"/>
        <v>0</v>
      </c>
    </row>
    <row r="170" spans="2:14">
      <c r="B170" s="69" t="s">
        <v>130</v>
      </c>
      <c r="C170" s="10" t="s">
        <v>131</v>
      </c>
      <c r="D170" s="688">
        <v>0</v>
      </c>
      <c r="E170" s="688">
        <v>0</v>
      </c>
      <c r="F170" s="688">
        <v>0</v>
      </c>
      <c r="G170" s="688">
        <v>0</v>
      </c>
      <c r="H170" s="688">
        <v>0</v>
      </c>
      <c r="I170" s="688">
        <v>0</v>
      </c>
      <c r="J170" s="688">
        <v>0</v>
      </c>
      <c r="K170" s="688">
        <v>0</v>
      </c>
      <c r="L170" s="689">
        <f t="shared" si="61"/>
        <v>0</v>
      </c>
      <c r="M170" s="688">
        <v>0</v>
      </c>
      <c r="N170" s="694">
        <f t="shared" si="62"/>
        <v>0</v>
      </c>
    </row>
    <row r="171" spans="2:14">
      <c r="B171" s="69" t="s">
        <v>134</v>
      </c>
      <c r="C171" s="10" t="s">
        <v>135</v>
      </c>
      <c r="D171" s="688">
        <v>0</v>
      </c>
      <c r="E171" s="688">
        <v>0</v>
      </c>
      <c r="F171" s="688">
        <v>0</v>
      </c>
      <c r="G171" s="688">
        <v>0</v>
      </c>
      <c r="H171" s="688">
        <v>0</v>
      </c>
      <c r="I171" s="688">
        <v>0</v>
      </c>
      <c r="J171" s="688">
        <v>0</v>
      </c>
      <c r="K171" s="688">
        <v>0</v>
      </c>
      <c r="L171" s="689">
        <f t="shared" si="61"/>
        <v>0</v>
      </c>
      <c r="M171" s="688">
        <v>0</v>
      </c>
      <c r="N171" s="694">
        <f t="shared" si="62"/>
        <v>0</v>
      </c>
    </row>
    <row r="172" spans="2:14">
      <c r="B172" s="69" t="s">
        <v>138</v>
      </c>
      <c r="C172" s="10" t="s">
        <v>139</v>
      </c>
      <c r="D172" s="688">
        <v>0</v>
      </c>
      <c r="E172" s="688">
        <v>0</v>
      </c>
      <c r="F172" s="688">
        <v>0</v>
      </c>
      <c r="G172" s="688">
        <v>0</v>
      </c>
      <c r="H172" s="688">
        <v>0</v>
      </c>
      <c r="I172" s="688">
        <v>0</v>
      </c>
      <c r="J172" s="688">
        <v>0</v>
      </c>
      <c r="K172" s="688">
        <v>0</v>
      </c>
      <c r="L172" s="689">
        <f t="shared" si="61"/>
        <v>0</v>
      </c>
      <c r="M172" s="688">
        <v>0</v>
      </c>
      <c r="N172" s="694">
        <f t="shared" si="62"/>
        <v>0</v>
      </c>
    </row>
    <row r="173" spans="2:14">
      <c r="B173" s="69"/>
      <c r="C173" s="10"/>
      <c r="D173" s="689"/>
      <c r="E173" s="746"/>
      <c r="F173" s="689"/>
      <c r="G173" s="746"/>
      <c r="H173" s="689"/>
      <c r="I173" s="746"/>
      <c r="J173" s="689"/>
      <c r="K173" s="746"/>
      <c r="L173" s="689"/>
      <c r="M173" s="689"/>
      <c r="N173" s="694"/>
    </row>
    <row r="174" spans="2:14">
      <c r="B174" s="68" t="s">
        <v>142</v>
      </c>
      <c r="C174" s="7" t="s">
        <v>143</v>
      </c>
      <c r="D174" s="687">
        <f>SUM(D175:D177)</f>
        <v>0</v>
      </c>
      <c r="E174" s="687">
        <f t="shared" ref="E174:N174" si="63">SUM(E175:E177)</f>
        <v>0</v>
      </c>
      <c r="F174" s="687">
        <f t="shared" si="63"/>
        <v>0</v>
      </c>
      <c r="G174" s="687">
        <f t="shared" si="63"/>
        <v>0</v>
      </c>
      <c r="H174" s="687">
        <f t="shared" si="63"/>
        <v>0</v>
      </c>
      <c r="I174" s="687">
        <f t="shared" si="63"/>
        <v>0</v>
      </c>
      <c r="J174" s="687">
        <f t="shared" si="63"/>
        <v>0</v>
      </c>
      <c r="K174" s="687">
        <f t="shared" si="63"/>
        <v>0</v>
      </c>
      <c r="L174" s="687">
        <f t="shared" si="63"/>
        <v>0</v>
      </c>
      <c r="M174" s="687">
        <f t="shared" si="63"/>
        <v>0</v>
      </c>
      <c r="N174" s="693">
        <f t="shared" si="63"/>
        <v>0</v>
      </c>
    </row>
    <row r="175" spans="2:14">
      <c r="B175" s="69" t="s">
        <v>146</v>
      </c>
      <c r="C175" s="10" t="s">
        <v>147</v>
      </c>
      <c r="D175" s="688">
        <v>0</v>
      </c>
      <c r="E175" s="688">
        <v>0</v>
      </c>
      <c r="F175" s="688">
        <v>0</v>
      </c>
      <c r="G175" s="688">
        <v>0</v>
      </c>
      <c r="H175" s="688">
        <v>0</v>
      </c>
      <c r="I175" s="688">
        <v>0</v>
      </c>
      <c r="J175" s="688">
        <v>0</v>
      </c>
      <c r="K175" s="688">
        <v>0</v>
      </c>
      <c r="L175" s="689">
        <f>+D175+F175+H175+J175</f>
        <v>0</v>
      </c>
      <c r="M175" s="688">
        <v>0</v>
      </c>
      <c r="N175" s="694">
        <f>+L175-M175</f>
        <v>0</v>
      </c>
    </row>
    <row r="176" spans="2:14">
      <c r="B176" s="69" t="s">
        <v>150</v>
      </c>
      <c r="C176" s="10" t="s">
        <v>151</v>
      </c>
      <c r="D176" s="688">
        <v>0</v>
      </c>
      <c r="E176" s="688">
        <v>0</v>
      </c>
      <c r="F176" s="688">
        <v>0</v>
      </c>
      <c r="G176" s="688">
        <v>0</v>
      </c>
      <c r="H176" s="688">
        <v>0</v>
      </c>
      <c r="I176" s="688">
        <v>0</v>
      </c>
      <c r="J176" s="688">
        <v>0</v>
      </c>
      <c r="K176" s="688">
        <v>0</v>
      </c>
      <c r="L176" s="689">
        <f t="shared" ref="L176:L177" si="64">+D176+F176+H176+J176</f>
        <v>0</v>
      </c>
      <c r="M176" s="688">
        <v>0</v>
      </c>
      <c r="N176" s="694">
        <f t="shared" ref="N176:N177" si="65">+L176-M176</f>
        <v>0</v>
      </c>
    </row>
    <row r="177" spans="2:14">
      <c r="B177" s="69" t="s">
        <v>154</v>
      </c>
      <c r="C177" s="10" t="s">
        <v>155</v>
      </c>
      <c r="D177" s="688">
        <v>0</v>
      </c>
      <c r="E177" s="688">
        <v>0</v>
      </c>
      <c r="F177" s="688">
        <v>0</v>
      </c>
      <c r="G177" s="688">
        <v>0</v>
      </c>
      <c r="H177" s="688">
        <v>0</v>
      </c>
      <c r="I177" s="688">
        <v>0</v>
      </c>
      <c r="J177" s="688">
        <v>0</v>
      </c>
      <c r="K177" s="688">
        <v>0</v>
      </c>
      <c r="L177" s="689">
        <f t="shared" si="64"/>
        <v>0</v>
      </c>
      <c r="M177" s="688">
        <v>0</v>
      </c>
      <c r="N177" s="694">
        <f t="shared" si="65"/>
        <v>0</v>
      </c>
    </row>
    <row r="178" spans="2:14">
      <c r="B178" s="67"/>
      <c r="C178" s="64"/>
      <c r="D178" s="689"/>
      <c r="E178" s="746"/>
      <c r="F178" s="689"/>
      <c r="G178" s="746"/>
      <c r="H178" s="689"/>
      <c r="I178" s="746"/>
      <c r="J178" s="689"/>
      <c r="K178" s="746"/>
      <c r="L178" s="689"/>
      <c r="M178" s="689"/>
      <c r="N178" s="694"/>
    </row>
    <row r="179" spans="2:14">
      <c r="B179" s="68" t="s">
        <v>158</v>
      </c>
      <c r="C179" s="7" t="s">
        <v>159</v>
      </c>
      <c r="D179" s="687">
        <f>SUM(D180:D182)</f>
        <v>0</v>
      </c>
      <c r="E179" s="687">
        <f t="shared" ref="E179:N179" si="66">SUM(E180:E182)</f>
        <v>0</v>
      </c>
      <c r="F179" s="687">
        <f t="shared" si="66"/>
        <v>0</v>
      </c>
      <c r="G179" s="687">
        <f t="shared" si="66"/>
        <v>0</v>
      </c>
      <c r="H179" s="687">
        <f t="shared" si="66"/>
        <v>0</v>
      </c>
      <c r="I179" s="687">
        <f t="shared" si="66"/>
        <v>0</v>
      </c>
      <c r="J179" s="687">
        <f t="shared" si="66"/>
        <v>0</v>
      </c>
      <c r="K179" s="687">
        <f t="shared" si="66"/>
        <v>0</v>
      </c>
      <c r="L179" s="687">
        <f t="shared" si="66"/>
        <v>0</v>
      </c>
      <c r="M179" s="687">
        <f t="shared" si="66"/>
        <v>0</v>
      </c>
      <c r="N179" s="693">
        <f t="shared" si="66"/>
        <v>0</v>
      </c>
    </row>
    <row r="180" spans="2:14">
      <c r="B180" s="69" t="s">
        <v>160</v>
      </c>
      <c r="C180" s="10" t="s">
        <v>161</v>
      </c>
      <c r="D180" s="688">
        <v>0</v>
      </c>
      <c r="E180" s="688">
        <v>0</v>
      </c>
      <c r="F180" s="688">
        <v>0</v>
      </c>
      <c r="G180" s="688">
        <v>0</v>
      </c>
      <c r="H180" s="688">
        <v>0</v>
      </c>
      <c r="I180" s="688">
        <v>0</v>
      </c>
      <c r="J180" s="688">
        <v>0</v>
      </c>
      <c r="K180" s="688">
        <v>0</v>
      </c>
      <c r="L180" s="689">
        <f>+D180+F180+H180+J180</f>
        <v>0</v>
      </c>
      <c r="M180" s="688">
        <v>0</v>
      </c>
      <c r="N180" s="694">
        <f>+L180-M180</f>
        <v>0</v>
      </c>
    </row>
    <row r="181" spans="2:14">
      <c r="B181" s="69" t="s">
        <v>163</v>
      </c>
      <c r="C181" s="10" t="s">
        <v>164</v>
      </c>
      <c r="D181" s="688">
        <v>0</v>
      </c>
      <c r="E181" s="688">
        <v>0</v>
      </c>
      <c r="F181" s="688">
        <v>0</v>
      </c>
      <c r="G181" s="688">
        <v>0</v>
      </c>
      <c r="H181" s="688">
        <v>0</v>
      </c>
      <c r="I181" s="688">
        <v>0</v>
      </c>
      <c r="J181" s="688">
        <v>0</v>
      </c>
      <c r="K181" s="688">
        <v>0</v>
      </c>
      <c r="L181" s="689">
        <f t="shared" ref="L181:L182" si="67">+D181+F181+H181+J181</f>
        <v>0</v>
      </c>
      <c r="M181" s="688">
        <v>0</v>
      </c>
      <c r="N181" s="694">
        <f t="shared" ref="N181:N182" si="68">+L181-M181</f>
        <v>0</v>
      </c>
    </row>
    <row r="182" spans="2:14">
      <c r="B182" s="69" t="s">
        <v>165</v>
      </c>
      <c r="C182" s="10" t="s">
        <v>166</v>
      </c>
      <c r="D182" s="688">
        <v>0</v>
      </c>
      <c r="E182" s="688">
        <v>0</v>
      </c>
      <c r="F182" s="688">
        <v>0</v>
      </c>
      <c r="G182" s="688">
        <v>0</v>
      </c>
      <c r="H182" s="688">
        <v>0</v>
      </c>
      <c r="I182" s="688">
        <v>0</v>
      </c>
      <c r="J182" s="688">
        <v>0</v>
      </c>
      <c r="K182" s="688">
        <v>0</v>
      </c>
      <c r="L182" s="689">
        <f t="shared" si="67"/>
        <v>0</v>
      </c>
      <c r="M182" s="688">
        <v>0</v>
      </c>
      <c r="N182" s="694">
        <f t="shared" si="68"/>
        <v>0</v>
      </c>
    </row>
    <row r="183" spans="2:14">
      <c r="B183" s="70"/>
      <c r="C183" s="71"/>
      <c r="D183" s="689"/>
      <c r="E183" s="746"/>
      <c r="F183" s="689"/>
      <c r="G183" s="746"/>
      <c r="H183" s="689"/>
      <c r="I183" s="746"/>
      <c r="J183" s="689"/>
      <c r="K183" s="746"/>
      <c r="L183" s="689"/>
      <c r="M183" s="689"/>
      <c r="N183" s="694"/>
    </row>
    <row r="184" spans="2:14">
      <c r="B184" s="70"/>
      <c r="C184" s="72" t="s">
        <v>171</v>
      </c>
      <c r="D184" s="690">
        <f>+D136+D147+D152+D157+D161+D166+D174+D179</f>
        <v>21165586.780000001</v>
      </c>
      <c r="E184" s="690">
        <f t="shared" ref="E184:K184" si="69">+E136+E147+E152+E157+E161+E166+E174+E179</f>
        <v>17269068.890000001</v>
      </c>
      <c r="F184" s="690">
        <f t="shared" si="69"/>
        <v>2017022.1700000002</v>
      </c>
      <c r="G184" s="690">
        <f t="shared" si="69"/>
        <v>801052.91999999993</v>
      </c>
      <c r="H184" s="690">
        <f t="shared" si="69"/>
        <v>825815.26</v>
      </c>
      <c r="I184" s="690">
        <f t="shared" si="69"/>
        <v>102230.71</v>
      </c>
      <c r="J184" s="690">
        <f t="shared" si="69"/>
        <v>-18539.669999999991</v>
      </c>
      <c r="K184" s="690">
        <f t="shared" si="69"/>
        <v>-88318.919999999984</v>
      </c>
      <c r="L184" s="748">
        <f>+L136+L147+L152+L157+L161+L166+L174+L179</f>
        <v>23989884.539999999</v>
      </c>
      <c r="M184" s="748">
        <f>+M136+M147+M152+M157+M161+M166+M174+M179</f>
        <v>0</v>
      </c>
      <c r="N184" s="695">
        <f>+L184-M184</f>
        <v>23989884.539999999</v>
      </c>
    </row>
    <row r="185" spans="2:14">
      <c r="B185" s="67"/>
      <c r="C185" s="21"/>
      <c r="D185" s="689"/>
      <c r="E185" s="746"/>
      <c r="F185" s="689"/>
      <c r="G185" s="746"/>
      <c r="H185" s="689"/>
      <c r="I185" s="746"/>
      <c r="J185" s="689"/>
      <c r="K185" s="746"/>
      <c r="L185" s="689"/>
      <c r="M185" s="689"/>
      <c r="N185" s="694"/>
    </row>
    <row r="186" spans="2:14">
      <c r="B186" s="67"/>
      <c r="C186" s="21"/>
      <c r="D186" s="689"/>
      <c r="E186" s="746"/>
      <c r="F186" s="689"/>
      <c r="G186" s="746"/>
      <c r="H186" s="689"/>
      <c r="I186" s="746"/>
      <c r="J186" s="689"/>
      <c r="K186" s="746"/>
      <c r="L186" s="689"/>
      <c r="M186" s="689"/>
      <c r="N186" s="694"/>
    </row>
    <row r="187" spans="2:14">
      <c r="B187" s="66" t="s">
        <v>178</v>
      </c>
      <c r="C187" s="7" t="s">
        <v>179</v>
      </c>
      <c r="D187" s="687"/>
      <c r="E187" s="745"/>
      <c r="F187" s="687"/>
      <c r="G187" s="745"/>
      <c r="H187" s="687"/>
      <c r="I187" s="745"/>
      <c r="J187" s="687"/>
      <c r="K187" s="745"/>
      <c r="L187" s="687"/>
      <c r="M187" s="687"/>
      <c r="N187" s="693"/>
    </row>
    <row r="188" spans="2:14">
      <c r="B188" s="66" t="s">
        <v>182</v>
      </c>
      <c r="C188" s="7" t="s">
        <v>183</v>
      </c>
      <c r="D188" s="745">
        <f>SUM(D189:D190)</f>
        <v>0</v>
      </c>
      <c r="E188" s="745">
        <f t="shared" ref="E188:N188" si="70">SUM(E189:E190)</f>
        <v>0</v>
      </c>
      <c r="F188" s="745">
        <f t="shared" si="70"/>
        <v>0</v>
      </c>
      <c r="G188" s="745">
        <f t="shared" si="70"/>
        <v>0</v>
      </c>
      <c r="H188" s="745">
        <f t="shared" si="70"/>
        <v>0</v>
      </c>
      <c r="I188" s="745">
        <f t="shared" si="70"/>
        <v>0</v>
      </c>
      <c r="J188" s="745">
        <f t="shared" si="70"/>
        <v>0</v>
      </c>
      <c r="K188" s="745">
        <f t="shared" si="70"/>
        <v>0</v>
      </c>
      <c r="L188" s="745">
        <f t="shared" si="70"/>
        <v>0</v>
      </c>
      <c r="M188" s="745">
        <f t="shared" si="70"/>
        <v>0</v>
      </c>
      <c r="N188" s="693">
        <f t="shared" si="70"/>
        <v>0</v>
      </c>
    </row>
    <row r="189" spans="2:14">
      <c r="B189" s="69" t="s">
        <v>184</v>
      </c>
      <c r="C189" s="10" t="s">
        <v>185</v>
      </c>
      <c r="D189" s="688">
        <v>0</v>
      </c>
      <c r="E189" s="688">
        <v>0</v>
      </c>
      <c r="F189" s="688">
        <v>0</v>
      </c>
      <c r="G189" s="688">
        <v>0</v>
      </c>
      <c r="H189" s="688">
        <v>0</v>
      </c>
      <c r="I189" s="688">
        <v>0</v>
      </c>
      <c r="J189" s="688">
        <v>0</v>
      </c>
      <c r="K189" s="688">
        <v>0</v>
      </c>
      <c r="L189" s="689">
        <f>+D189+F189+H189+J189</f>
        <v>0</v>
      </c>
      <c r="M189" s="688">
        <v>0</v>
      </c>
      <c r="N189" s="694">
        <f>+L189-M189</f>
        <v>0</v>
      </c>
    </row>
    <row r="190" spans="2:14">
      <c r="B190" s="69" t="s">
        <v>188</v>
      </c>
      <c r="C190" s="10" t="s">
        <v>189</v>
      </c>
      <c r="D190" s="688">
        <v>0</v>
      </c>
      <c r="E190" s="688">
        <v>0</v>
      </c>
      <c r="F190" s="688">
        <v>0</v>
      </c>
      <c r="G190" s="688">
        <v>0</v>
      </c>
      <c r="H190" s="688">
        <v>0</v>
      </c>
      <c r="I190" s="688">
        <v>0</v>
      </c>
      <c r="J190" s="688">
        <v>0</v>
      </c>
      <c r="K190" s="688">
        <v>0</v>
      </c>
      <c r="L190" s="689">
        <f>+D190+F190+H190+J190</f>
        <v>0</v>
      </c>
      <c r="M190" s="688">
        <v>0</v>
      </c>
      <c r="N190" s="694">
        <f>+L190-M190</f>
        <v>0</v>
      </c>
    </row>
    <row r="191" spans="2:14">
      <c r="B191" s="69"/>
      <c r="C191" s="10"/>
      <c r="D191" s="689"/>
      <c r="E191" s="746"/>
      <c r="F191" s="689"/>
      <c r="G191" s="746"/>
      <c r="H191" s="689"/>
      <c r="I191" s="746"/>
      <c r="J191" s="689"/>
      <c r="K191" s="746"/>
      <c r="L191" s="689"/>
      <c r="M191" s="689"/>
      <c r="N191" s="694"/>
    </row>
    <row r="192" spans="2:14">
      <c r="B192" s="66" t="s">
        <v>194</v>
      </c>
      <c r="C192" s="7" t="s">
        <v>195</v>
      </c>
      <c r="D192" s="687">
        <f>SUM(D193:D195)</f>
        <v>0</v>
      </c>
      <c r="E192" s="687">
        <f t="shared" ref="E192:N192" si="71">SUM(E193:E195)</f>
        <v>0</v>
      </c>
      <c r="F192" s="687">
        <f t="shared" si="71"/>
        <v>0</v>
      </c>
      <c r="G192" s="687">
        <f t="shared" si="71"/>
        <v>0</v>
      </c>
      <c r="H192" s="687">
        <f t="shared" si="71"/>
        <v>0</v>
      </c>
      <c r="I192" s="687">
        <f t="shared" si="71"/>
        <v>0</v>
      </c>
      <c r="J192" s="687">
        <f t="shared" si="71"/>
        <v>0</v>
      </c>
      <c r="K192" s="687">
        <f t="shared" si="71"/>
        <v>0</v>
      </c>
      <c r="L192" s="687">
        <f t="shared" si="71"/>
        <v>0</v>
      </c>
      <c r="M192" s="687">
        <f t="shared" si="71"/>
        <v>0</v>
      </c>
      <c r="N192" s="693">
        <f t="shared" si="71"/>
        <v>0</v>
      </c>
    </row>
    <row r="193" spans="2:14">
      <c r="B193" s="69" t="s">
        <v>198</v>
      </c>
      <c r="C193" s="10" t="s">
        <v>199</v>
      </c>
      <c r="D193" s="688">
        <v>0</v>
      </c>
      <c r="E193" s="688">
        <v>0</v>
      </c>
      <c r="F193" s="688">
        <v>0</v>
      </c>
      <c r="G193" s="688">
        <v>0</v>
      </c>
      <c r="H193" s="688">
        <v>0</v>
      </c>
      <c r="I193" s="688">
        <v>0</v>
      </c>
      <c r="J193" s="688">
        <v>0</v>
      </c>
      <c r="K193" s="688">
        <v>0</v>
      </c>
      <c r="L193" s="689">
        <f>+D193+F193+H193+J193</f>
        <v>0</v>
      </c>
      <c r="M193" s="688">
        <v>0</v>
      </c>
      <c r="N193" s="694">
        <f>+L193-M193</f>
        <v>0</v>
      </c>
    </row>
    <row r="194" spans="2:14">
      <c r="B194" s="69" t="s">
        <v>202</v>
      </c>
      <c r="C194" s="10" t="s">
        <v>203</v>
      </c>
      <c r="D194" s="688">
        <v>0</v>
      </c>
      <c r="E194" s="688">
        <v>0</v>
      </c>
      <c r="F194" s="688">
        <v>0</v>
      </c>
      <c r="G194" s="688">
        <v>0</v>
      </c>
      <c r="H194" s="688">
        <v>0</v>
      </c>
      <c r="I194" s="688">
        <v>0</v>
      </c>
      <c r="J194" s="688">
        <v>0</v>
      </c>
      <c r="K194" s="688">
        <v>0</v>
      </c>
      <c r="L194" s="689">
        <f t="shared" ref="L194:L195" si="72">+D194+F194+H194+J194</f>
        <v>0</v>
      </c>
      <c r="M194" s="688">
        <v>0</v>
      </c>
      <c r="N194" s="694">
        <f t="shared" ref="N194:N195" si="73">+L194-M194</f>
        <v>0</v>
      </c>
    </row>
    <row r="195" spans="2:14">
      <c r="B195" s="69" t="s">
        <v>206</v>
      </c>
      <c r="C195" s="10" t="s">
        <v>207</v>
      </c>
      <c r="D195" s="688">
        <v>0</v>
      </c>
      <c r="E195" s="688">
        <v>0</v>
      </c>
      <c r="F195" s="688">
        <v>0</v>
      </c>
      <c r="G195" s="688">
        <v>0</v>
      </c>
      <c r="H195" s="688">
        <v>0</v>
      </c>
      <c r="I195" s="688">
        <v>0</v>
      </c>
      <c r="J195" s="688">
        <v>0</v>
      </c>
      <c r="K195" s="688">
        <v>0</v>
      </c>
      <c r="L195" s="689">
        <f t="shared" si="72"/>
        <v>0</v>
      </c>
      <c r="M195" s="688">
        <v>0</v>
      </c>
      <c r="N195" s="694">
        <f t="shared" si="73"/>
        <v>0</v>
      </c>
    </row>
    <row r="196" spans="2:14">
      <c r="B196" s="69"/>
      <c r="C196" s="10"/>
      <c r="D196" s="689"/>
      <c r="E196" s="746"/>
      <c r="F196" s="689"/>
      <c r="G196" s="746"/>
      <c r="H196" s="689"/>
      <c r="I196" s="746"/>
      <c r="J196" s="689"/>
      <c r="K196" s="746"/>
      <c r="L196" s="689"/>
      <c r="M196" s="689"/>
      <c r="N196" s="694"/>
    </row>
    <row r="197" spans="2:14">
      <c r="B197" s="66" t="s">
        <v>210</v>
      </c>
      <c r="C197" s="7" t="s">
        <v>211</v>
      </c>
      <c r="D197" s="687">
        <f>SUM(D198:D202)</f>
        <v>0</v>
      </c>
      <c r="E197" s="687">
        <f t="shared" ref="E197:N197" si="74">SUM(E198:E202)</f>
        <v>0</v>
      </c>
      <c r="F197" s="687">
        <f t="shared" si="74"/>
        <v>0</v>
      </c>
      <c r="G197" s="687">
        <f t="shared" si="74"/>
        <v>0</v>
      </c>
      <c r="H197" s="687">
        <f t="shared" si="74"/>
        <v>0</v>
      </c>
      <c r="I197" s="687">
        <f t="shared" si="74"/>
        <v>0</v>
      </c>
      <c r="J197" s="687">
        <f t="shared" si="74"/>
        <v>0</v>
      </c>
      <c r="K197" s="687">
        <f t="shared" si="74"/>
        <v>0</v>
      </c>
      <c r="L197" s="687">
        <f t="shared" si="74"/>
        <v>0</v>
      </c>
      <c r="M197" s="687">
        <f t="shared" si="74"/>
        <v>0</v>
      </c>
      <c r="N197" s="693">
        <f t="shared" si="74"/>
        <v>0</v>
      </c>
    </row>
    <row r="198" spans="2:14">
      <c r="B198" s="69" t="s">
        <v>214</v>
      </c>
      <c r="C198" s="10" t="s">
        <v>215</v>
      </c>
      <c r="D198" s="688">
        <v>0</v>
      </c>
      <c r="E198" s="688">
        <v>0</v>
      </c>
      <c r="F198" s="688">
        <v>0</v>
      </c>
      <c r="G198" s="688">
        <v>0</v>
      </c>
      <c r="H198" s="688">
        <v>0</v>
      </c>
      <c r="I198" s="688">
        <v>0</v>
      </c>
      <c r="J198" s="688">
        <v>0</v>
      </c>
      <c r="K198" s="688">
        <v>0</v>
      </c>
      <c r="L198" s="689">
        <f>+D198+F198+H198+J198</f>
        <v>0</v>
      </c>
      <c r="M198" s="688">
        <v>0</v>
      </c>
      <c r="N198" s="694">
        <f>+L198-M198</f>
        <v>0</v>
      </c>
    </row>
    <row r="199" spans="2:14">
      <c r="B199" s="67" t="s">
        <v>218</v>
      </c>
      <c r="C199" s="10" t="s">
        <v>219</v>
      </c>
      <c r="D199" s="688">
        <v>0</v>
      </c>
      <c r="E199" s="688">
        <v>0</v>
      </c>
      <c r="F199" s="688">
        <v>0</v>
      </c>
      <c r="G199" s="688">
        <v>0</v>
      </c>
      <c r="H199" s="688">
        <v>0</v>
      </c>
      <c r="I199" s="688">
        <v>0</v>
      </c>
      <c r="J199" s="688">
        <v>0</v>
      </c>
      <c r="K199" s="688">
        <v>0</v>
      </c>
      <c r="L199" s="689">
        <f t="shared" ref="L199:L202" si="75">+D199+F199+H199+J199</f>
        <v>0</v>
      </c>
      <c r="M199" s="688">
        <v>0</v>
      </c>
      <c r="N199" s="694">
        <f t="shared" ref="N199:N202" si="76">+L199-M199</f>
        <v>0</v>
      </c>
    </row>
    <row r="200" spans="2:14">
      <c r="B200" s="67" t="s">
        <v>222</v>
      </c>
      <c r="C200" s="10" t="s">
        <v>223</v>
      </c>
      <c r="D200" s="688">
        <v>0</v>
      </c>
      <c r="E200" s="688">
        <v>0</v>
      </c>
      <c r="F200" s="688">
        <v>0</v>
      </c>
      <c r="G200" s="688">
        <v>0</v>
      </c>
      <c r="H200" s="688">
        <v>0</v>
      </c>
      <c r="I200" s="688">
        <v>0</v>
      </c>
      <c r="J200" s="688">
        <v>0</v>
      </c>
      <c r="K200" s="688">
        <v>0</v>
      </c>
      <c r="L200" s="689">
        <f t="shared" si="75"/>
        <v>0</v>
      </c>
      <c r="M200" s="688">
        <v>0</v>
      </c>
      <c r="N200" s="694">
        <f t="shared" si="76"/>
        <v>0</v>
      </c>
    </row>
    <row r="201" spans="2:14">
      <c r="B201" s="67" t="s">
        <v>226</v>
      </c>
      <c r="C201" s="10" t="s">
        <v>227</v>
      </c>
      <c r="D201" s="688">
        <v>0</v>
      </c>
      <c r="E201" s="688">
        <v>0</v>
      </c>
      <c r="F201" s="688">
        <v>0</v>
      </c>
      <c r="G201" s="688">
        <v>0</v>
      </c>
      <c r="H201" s="688">
        <v>0</v>
      </c>
      <c r="I201" s="688">
        <v>0</v>
      </c>
      <c r="J201" s="688">
        <v>0</v>
      </c>
      <c r="K201" s="688">
        <v>0</v>
      </c>
      <c r="L201" s="689">
        <f t="shared" si="75"/>
        <v>0</v>
      </c>
      <c r="M201" s="688">
        <v>0</v>
      </c>
      <c r="N201" s="694">
        <f t="shared" si="76"/>
        <v>0</v>
      </c>
    </row>
    <row r="202" spans="2:14">
      <c r="B202" s="67" t="s">
        <v>230</v>
      </c>
      <c r="C202" s="10" t="s">
        <v>231</v>
      </c>
      <c r="D202" s="688">
        <v>0</v>
      </c>
      <c r="E202" s="688">
        <v>0</v>
      </c>
      <c r="F202" s="688">
        <v>0</v>
      </c>
      <c r="G202" s="688">
        <v>0</v>
      </c>
      <c r="H202" s="688">
        <v>0</v>
      </c>
      <c r="I202" s="688">
        <v>0</v>
      </c>
      <c r="J202" s="688">
        <v>0</v>
      </c>
      <c r="K202" s="688">
        <v>0</v>
      </c>
      <c r="L202" s="689">
        <f t="shared" si="75"/>
        <v>0</v>
      </c>
      <c r="M202" s="688">
        <v>0</v>
      </c>
      <c r="N202" s="694">
        <f t="shared" si="76"/>
        <v>0</v>
      </c>
    </row>
    <row r="203" spans="2:14">
      <c r="B203" s="67"/>
      <c r="C203" s="10"/>
      <c r="D203" s="689"/>
      <c r="E203" s="746"/>
      <c r="F203" s="689"/>
      <c r="G203" s="746"/>
      <c r="H203" s="689"/>
      <c r="I203" s="746"/>
      <c r="J203" s="689"/>
      <c r="K203" s="746"/>
      <c r="L203" s="689"/>
      <c r="M203" s="689"/>
      <c r="N203" s="694"/>
    </row>
    <row r="204" spans="2:14">
      <c r="B204" s="66" t="s">
        <v>236</v>
      </c>
      <c r="C204" s="7" t="s">
        <v>237</v>
      </c>
      <c r="D204" s="687">
        <f>SUM(D205:D207)</f>
        <v>0</v>
      </c>
      <c r="E204" s="687">
        <f t="shared" ref="E204:N204" si="77">SUM(E205:E207)</f>
        <v>0</v>
      </c>
      <c r="F204" s="687">
        <f t="shared" si="77"/>
        <v>0</v>
      </c>
      <c r="G204" s="687">
        <f t="shared" si="77"/>
        <v>0</v>
      </c>
      <c r="H204" s="687">
        <f t="shared" si="77"/>
        <v>0</v>
      </c>
      <c r="I204" s="687">
        <f t="shared" si="77"/>
        <v>0</v>
      </c>
      <c r="J204" s="687">
        <f t="shared" si="77"/>
        <v>0</v>
      </c>
      <c r="K204" s="687">
        <f t="shared" si="77"/>
        <v>0</v>
      </c>
      <c r="L204" s="687">
        <f t="shared" si="77"/>
        <v>0</v>
      </c>
      <c r="M204" s="687">
        <f t="shared" si="77"/>
        <v>0</v>
      </c>
      <c r="N204" s="693">
        <f t="shared" si="77"/>
        <v>0</v>
      </c>
    </row>
    <row r="205" spans="2:14">
      <c r="B205" s="67" t="s">
        <v>238</v>
      </c>
      <c r="C205" s="10" t="s">
        <v>239</v>
      </c>
      <c r="D205" s="688">
        <v>0</v>
      </c>
      <c r="E205" s="688">
        <v>0</v>
      </c>
      <c r="F205" s="688">
        <v>0</v>
      </c>
      <c r="G205" s="688">
        <v>0</v>
      </c>
      <c r="H205" s="688">
        <v>0</v>
      </c>
      <c r="I205" s="688">
        <v>0</v>
      </c>
      <c r="J205" s="688">
        <v>0</v>
      </c>
      <c r="K205" s="688">
        <v>0</v>
      </c>
      <c r="L205" s="689">
        <f>+D205+F205+H205+J205</f>
        <v>0</v>
      </c>
      <c r="M205" s="688">
        <v>0</v>
      </c>
      <c r="N205" s="694">
        <f>+L205-M205</f>
        <v>0</v>
      </c>
    </row>
    <row r="206" spans="2:14">
      <c r="B206" s="67" t="s">
        <v>242</v>
      </c>
      <c r="C206" s="10" t="s">
        <v>243</v>
      </c>
      <c r="D206" s="688">
        <v>0</v>
      </c>
      <c r="E206" s="688">
        <v>0</v>
      </c>
      <c r="F206" s="688">
        <v>0</v>
      </c>
      <c r="G206" s="688">
        <v>0</v>
      </c>
      <c r="H206" s="688">
        <v>0</v>
      </c>
      <c r="I206" s="688">
        <v>0</v>
      </c>
      <c r="J206" s="688">
        <v>0</v>
      </c>
      <c r="K206" s="688">
        <v>0</v>
      </c>
      <c r="L206" s="689">
        <f t="shared" ref="L206:L207" si="78">+D206+F206+H206+J206</f>
        <v>0</v>
      </c>
      <c r="M206" s="688">
        <v>0</v>
      </c>
      <c r="N206" s="694">
        <f t="shared" ref="N206:N207" si="79">+L206-M206</f>
        <v>0</v>
      </c>
    </row>
    <row r="207" spans="2:14">
      <c r="B207" s="67" t="s">
        <v>246</v>
      </c>
      <c r="C207" s="10" t="s">
        <v>247</v>
      </c>
      <c r="D207" s="688">
        <v>0</v>
      </c>
      <c r="E207" s="688">
        <v>0</v>
      </c>
      <c r="F207" s="688">
        <v>0</v>
      </c>
      <c r="G207" s="688">
        <v>0</v>
      </c>
      <c r="H207" s="688">
        <v>0</v>
      </c>
      <c r="I207" s="688">
        <v>0</v>
      </c>
      <c r="J207" s="688">
        <v>0</v>
      </c>
      <c r="K207" s="688">
        <v>0</v>
      </c>
      <c r="L207" s="689">
        <f t="shared" si="78"/>
        <v>0</v>
      </c>
      <c r="M207" s="688">
        <v>0</v>
      </c>
      <c r="N207" s="694">
        <f t="shared" si="79"/>
        <v>0</v>
      </c>
    </row>
    <row r="208" spans="2:14">
      <c r="B208" s="67"/>
      <c r="C208" s="10"/>
      <c r="D208" s="689"/>
      <c r="E208" s="746"/>
      <c r="F208" s="689"/>
      <c r="G208" s="746"/>
      <c r="H208" s="689"/>
      <c r="I208" s="746"/>
      <c r="J208" s="689"/>
      <c r="K208" s="746"/>
      <c r="L208" s="689"/>
      <c r="M208" s="689"/>
      <c r="N208" s="694"/>
    </row>
    <row r="209" spans="2:14">
      <c r="B209" s="66" t="s">
        <v>252</v>
      </c>
      <c r="C209" s="7" t="s">
        <v>253</v>
      </c>
      <c r="D209" s="687">
        <f>SUM(D210:D215)</f>
        <v>0</v>
      </c>
      <c r="E209" s="687">
        <f t="shared" ref="E209:N209" si="80">SUM(E210:E215)</f>
        <v>0</v>
      </c>
      <c r="F209" s="687">
        <f t="shared" si="80"/>
        <v>0</v>
      </c>
      <c r="G209" s="687">
        <f t="shared" si="80"/>
        <v>0</v>
      </c>
      <c r="H209" s="687">
        <f t="shared" si="80"/>
        <v>0</v>
      </c>
      <c r="I209" s="687">
        <f t="shared" si="80"/>
        <v>0</v>
      </c>
      <c r="J209" s="687">
        <f t="shared" si="80"/>
        <v>0</v>
      </c>
      <c r="K209" s="687">
        <f t="shared" si="80"/>
        <v>0</v>
      </c>
      <c r="L209" s="687">
        <f t="shared" si="80"/>
        <v>0</v>
      </c>
      <c r="M209" s="687">
        <f t="shared" si="80"/>
        <v>0</v>
      </c>
      <c r="N209" s="693">
        <f t="shared" si="80"/>
        <v>0</v>
      </c>
    </row>
    <row r="210" spans="2:14">
      <c r="B210" s="67" t="s">
        <v>256</v>
      </c>
      <c r="C210" s="10" t="s">
        <v>257</v>
      </c>
      <c r="D210" s="688">
        <v>0</v>
      </c>
      <c r="E210" s="688">
        <v>0</v>
      </c>
      <c r="F210" s="688">
        <v>0</v>
      </c>
      <c r="G210" s="688">
        <v>0</v>
      </c>
      <c r="H210" s="688">
        <v>0</v>
      </c>
      <c r="I210" s="688">
        <v>0</v>
      </c>
      <c r="J210" s="688">
        <v>0</v>
      </c>
      <c r="K210" s="688">
        <v>0</v>
      </c>
      <c r="L210" s="689">
        <f>+D210+F210+H210+J210</f>
        <v>0</v>
      </c>
      <c r="M210" s="688">
        <v>0</v>
      </c>
      <c r="N210" s="694">
        <f>+L210-M210</f>
        <v>0</v>
      </c>
    </row>
    <row r="211" spans="2:14">
      <c r="B211" s="67" t="s">
        <v>260</v>
      </c>
      <c r="C211" s="10" t="s">
        <v>261</v>
      </c>
      <c r="D211" s="688">
        <v>0</v>
      </c>
      <c r="E211" s="688">
        <v>0</v>
      </c>
      <c r="F211" s="688">
        <v>0</v>
      </c>
      <c r="G211" s="688">
        <v>0</v>
      </c>
      <c r="H211" s="688">
        <v>0</v>
      </c>
      <c r="I211" s="688">
        <v>0</v>
      </c>
      <c r="J211" s="688">
        <v>0</v>
      </c>
      <c r="K211" s="688">
        <v>0</v>
      </c>
      <c r="L211" s="689">
        <f t="shared" ref="L211:L215" si="81">+D211+F211+H211+J211</f>
        <v>0</v>
      </c>
      <c r="M211" s="688">
        <v>0</v>
      </c>
      <c r="N211" s="694">
        <f t="shared" ref="N211:N215" si="82">+L211-M211</f>
        <v>0</v>
      </c>
    </row>
    <row r="212" spans="2:14">
      <c r="B212" s="67" t="s">
        <v>264</v>
      </c>
      <c r="C212" s="10" t="s">
        <v>265</v>
      </c>
      <c r="D212" s="688">
        <v>0</v>
      </c>
      <c r="E212" s="688">
        <v>0</v>
      </c>
      <c r="F212" s="688">
        <v>0</v>
      </c>
      <c r="G212" s="688">
        <v>0</v>
      </c>
      <c r="H212" s="688">
        <v>0</v>
      </c>
      <c r="I212" s="688">
        <v>0</v>
      </c>
      <c r="J212" s="688">
        <v>0</v>
      </c>
      <c r="K212" s="688">
        <v>0</v>
      </c>
      <c r="L212" s="689">
        <f t="shared" si="81"/>
        <v>0</v>
      </c>
      <c r="M212" s="688">
        <v>0</v>
      </c>
      <c r="N212" s="694">
        <f t="shared" si="82"/>
        <v>0</v>
      </c>
    </row>
    <row r="213" spans="2:14">
      <c r="B213" s="67" t="s">
        <v>268</v>
      </c>
      <c r="C213" s="10" t="s">
        <v>269</v>
      </c>
      <c r="D213" s="688">
        <v>0</v>
      </c>
      <c r="E213" s="688">
        <v>0</v>
      </c>
      <c r="F213" s="688">
        <v>0</v>
      </c>
      <c r="G213" s="688">
        <v>0</v>
      </c>
      <c r="H213" s="688">
        <v>0</v>
      </c>
      <c r="I213" s="688">
        <v>0</v>
      </c>
      <c r="J213" s="688">
        <v>0</v>
      </c>
      <c r="K213" s="688">
        <v>0</v>
      </c>
      <c r="L213" s="689">
        <f t="shared" si="81"/>
        <v>0</v>
      </c>
      <c r="M213" s="688">
        <v>0</v>
      </c>
      <c r="N213" s="694">
        <f t="shared" si="82"/>
        <v>0</v>
      </c>
    </row>
    <row r="214" spans="2:14">
      <c r="B214" s="67" t="s">
        <v>272</v>
      </c>
      <c r="C214" s="10" t="s">
        <v>273</v>
      </c>
      <c r="D214" s="688">
        <v>0</v>
      </c>
      <c r="E214" s="688">
        <v>0</v>
      </c>
      <c r="F214" s="688">
        <v>0</v>
      </c>
      <c r="G214" s="688">
        <v>0</v>
      </c>
      <c r="H214" s="688">
        <v>0</v>
      </c>
      <c r="I214" s="688">
        <v>0</v>
      </c>
      <c r="J214" s="688">
        <v>0</v>
      </c>
      <c r="K214" s="688">
        <v>0</v>
      </c>
      <c r="L214" s="689">
        <f t="shared" si="81"/>
        <v>0</v>
      </c>
      <c r="M214" s="688">
        <v>0</v>
      </c>
      <c r="N214" s="694">
        <f t="shared" si="82"/>
        <v>0</v>
      </c>
    </row>
    <row r="215" spans="2:14">
      <c r="B215" s="67" t="s">
        <v>276</v>
      </c>
      <c r="C215" s="10" t="s">
        <v>277</v>
      </c>
      <c r="D215" s="688">
        <v>0</v>
      </c>
      <c r="E215" s="688">
        <v>0</v>
      </c>
      <c r="F215" s="688">
        <v>0</v>
      </c>
      <c r="G215" s="688">
        <v>0</v>
      </c>
      <c r="H215" s="688">
        <v>0</v>
      </c>
      <c r="I215" s="688">
        <v>0</v>
      </c>
      <c r="J215" s="688">
        <v>0</v>
      </c>
      <c r="K215" s="688">
        <v>0</v>
      </c>
      <c r="L215" s="689">
        <f t="shared" si="81"/>
        <v>0</v>
      </c>
      <c r="M215" s="688">
        <v>0</v>
      </c>
      <c r="N215" s="694">
        <f t="shared" si="82"/>
        <v>0</v>
      </c>
    </row>
    <row r="216" spans="2:14">
      <c r="B216" s="67"/>
      <c r="C216" s="10"/>
      <c r="D216" s="689"/>
      <c r="E216" s="746"/>
      <c r="F216" s="689"/>
      <c r="G216" s="746"/>
      <c r="H216" s="689"/>
      <c r="I216" s="746"/>
      <c r="J216" s="689"/>
      <c r="K216" s="746"/>
      <c r="L216" s="689"/>
      <c r="M216" s="689"/>
      <c r="N216" s="694"/>
    </row>
    <row r="217" spans="2:14">
      <c r="B217" s="66" t="s">
        <v>280</v>
      </c>
      <c r="C217" s="7" t="s">
        <v>281</v>
      </c>
      <c r="D217" s="687">
        <f>SUM(D218:D221)</f>
        <v>0</v>
      </c>
      <c r="E217" s="687">
        <f t="shared" ref="E217:N217" si="83">SUM(E218:E221)</f>
        <v>0</v>
      </c>
      <c r="F217" s="687">
        <f t="shared" si="83"/>
        <v>0</v>
      </c>
      <c r="G217" s="687">
        <f t="shared" si="83"/>
        <v>0</v>
      </c>
      <c r="H217" s="687">
        <f t="shared" si="83"/>
        <v>0</v>
      </c>
      <c r="I217" s="687">
        <f t="shared" si="83"/>
        <v>0</v>
      </c>
      <c r="J217" s="687">
        <f t="shared" si="83"/>
        <v>0</v>
      </c>
      <c r="K217" s="687">
        <f t="shared" si="83"/>
        <v>0</v>
      </c>
      <c r="L217" s="687">
        <f t="shared" si="83"/>
        <v>0</v>
      </c>
      <c r="M217" s="687">
        <f t="shared" si="83"/>
        <v>0</v>
      </c>
      <c r="N217" s="693">
        <f t="shared" si="83"/>
        <v>0</v>
      </c>
    </row>
    <row r="218" spans="2:14">
      <c r="B218" s="67" t="s">
        <v>284</v>
      </c>
      <c r="C218" s="10" t="s">
        <v>285</v>
      </c>
      <c r="D218" s="688">
        <v>0</v>
      </c>
      <c r="E218" s="688">
        <v>0</v>
      </c>
      <c r="F218" s="688">
        <v>0</v>
      </c>
      <c r="G218" s="688">
        <v>0</v>
      </c>
      <c r="H218" s="688">
        <v>0</v>
      </c>
      <c r="I218" s="688">
        <v>0</v>
      </c>
      <c r="J218" s="688">
        <v>0</v>
      </c>
      <c r="K218" s="688">
        <v>0</v>
      </c>
      <c r="L218" s="689">
        <f>+D218+F218+H218+J218</f>
        <v>0</v>
      </c>
      <c r="M218" s="688">
        <v>0</v>
      </c>
      <c r="N218" s="694">
        <f>+L218-M218</f>
        <v>0</v>
      </c>
    </row>
    <row r="219" spans="2:14">
      <c r="B219" s="67" t="s">
        <v>288</v>
      </c>
      <c r="C219" s="10" t="s">
        <v>289</v>
      </c>
      <c r="D219" s="688">
        <v>0</v>
      </c>
      <c r="E219" s="688">
        <v>0</v>
      </c>
      <c r="F219" s="688">
        <v>0</v>
      </c>
      <c r="G219" s="688">
        <v>0</v>
      </c>
      <c r="H219" s="688">
        <v>0</v>
      </c>
      <c r="I219" s="688">
        <v>0</v>
      </c>
      <c r="J219" s="688">
        <v>0</v>
      </c>
      <c r="K219" s="688">
        <v>0</v>
      </c>
      <c r="L219" s="689">
        <f t="shared" ref="L219:L221" si="84">+D219+F219+H219+J219</f>
        <v>0</v>
      </c>
      <c r="M219" s="688">
        <v>0</v>
      </c>
      <c r="N219" s="694">
        <f t="shared" ref="N219:N221" si="85">+L219-M219</f>
        <v>0</v>
      </c>
    </row>
    <row r="220" spans="2:14">
      <c r="B220" s="67" t="s">
        <v>292</v>
      </c>
      <c r="C220" s="10" t="s">
        <v>293</v>
      </c>
      <c r="D220" s="688">
        <v>0</v>
      </c>
      <c r="E220" s="688">
        <v>0</v>
      </c>
      <c r="F220" s="688">
        <v>0</v>
      </c>
      <c r="G220" s="688">
        <v>0</v>
      </c>
      <c r="H220" s="688">
        <v>0</v>
      </c>
      <c r="I220" s="688">
        <v>0</v>
      </c>
      <c r="J220" s="688">
        <v>0</v>
      </c>
      <c r="K220" s="688">
        <v>0</v>
      </c>
      <c r="L220" s="689">
        <f t="shared" si="84"/>
        <v>0</v>
      </c>
      <c r="M220" s="688">
        <v>0</v>
      </c>
      <c r="N220" s="694">
        <f t="shared" si="85"/>
        <v>0</v>
      </c>
    </row>
    <row r="221" spans="2:14">
      <c r="B221" s="67" t="s">
        <v>296</v>
      </c>
      <c r="C221" s="10" t="s">
        <v>297</v>
      </c>
      <c r="D221" s="688">
        <v>0</v>
      </c>
      <c r="E221" s="688">
        <v>0</v>
      </c>
      <c r="F221" s="688">
        <v>0</v>
      </c>
      <c r="G221" s="688">
        <v>0</v>
      </c>
      <c r="H221" s="688">
        <v>0</v>
      </c>
      <c r="I221" s="688">
        <v>0</v>
      </c>
      <c r="J221" s="688">
        <v>0</v>
      </c>
      <c r="K221" s="688">
        <v>0</v>
      </c>
      <c r="L221" s="689">
        <f t="shared" si="84"/>
        <v>0</v>
      </c>
      <c r="M221" s="688">
        <v>0</v>
      </c>
      <c r="N221" s="694">
        <f t="shared" si="85"/>
        <v>0</v>
      </c>
    </row>
    <row r="222" spans="2:14">
      <c r="B222" s="69"/>
      <c r="C222" s="71"/>
      <c r="D222" s="689"/>
      <c r="E222" s="746"/>
      <c r="F222" s="689"/>
      <c r="G222" s="746"/>
      <c r="H222" s="689"/>
      <c r="I222" s="746"/>
      <c r="J222" s="689"/>
      <c r="K222" s="746"/>
      <c r="L222" s="689"/>
      <c r="M222" s="689"/>
      <c r="N222" s="694"/>
    </row>
    <row r="223" spans="2:14">
      <c r="B223" s="67"/>
      <c r="C223" s="72" t="s">
        <v>300</v>
      </c>
      <c r="D223" s="687">
        <f>+D188+D192+D197+D204+D209+D217</f>
        <v>0</v>
      </c>
      <c r="E223" s="687">
        <f t="shared" ref="E223:K223" si="86">+E188+E192+E197+E204+E209+E217</f>
        <v>0</v>
      </c>
      <c r="F223" s="687">
        <f t="shared" si="86"/>
        <v>0</v>
      </c>
      <c r="G223" s="687">
        <f t="shared" si="86"/>
        <v>0</v>
      </c>
      <c r="H223" s="687">
        <f t="shared" si="86"/>
        <v>0</v>
      </c>
      <c r="I223" s="687">
        <f t="shared" si="86"/>
        <v>0</v>
      </c>
      <c r="J223" s="687">
        <f t="shared" si="86"/>
        <v>0</v>
      </c>
      <c r="K223" s="687">
        <f t="shared" si="86"/>
        <v>0</v>
      </c>
      <c r="L223" s="745">
        <f>+L188+L192+L197+L204+L209+L217</f>
        <v>0</v>
      </c>
      <c r="M223" s="745">
        <f>+M188+M192+M197+M204+M209+M217</f>
        <v>0</v>
      </c>
      <c r="N223" s="693">
        <f>+L223-M223</f>
        <v>0</v>
      </c>
    </row>
    <row r="224" spans="2:14">
      <c r="B224" s="70"/>
      <c r="C224" s="72" t="s">
        <v>303</v>
      </c>
      <c r="D224" s="755">
        <f>+D184+D223</f>
        <v>21165586.780000001</v>
      </c>
      <c r="E224" s="755">
        <f t="shared" ref="E224:K224" si="87">+E184+E223</f>
        <v>17269068.890000001</v>
      </c>
      <c r="F224" s="755">
        <f t="shared" si="87"/>
        <v>2017022.1700000002</v>
      </c>
      <c r="G224" s="755">
        <f t="shared" si="87"/>
        <v>801052.91999999993</v>
      </c>
      <c r="H224" s="755">
        <f t="shared" si="87"/>
        <v>825815.26</v>
      </c>
      <c r="I224" s="755">
        <f t="shared" si="87"/>
        <v>102230.71</v>
      </c>
      <c r="J224" s="755">
        <f t="shared" si="87"/>
        <v>-18539.669999999991</v>
      </c>
      <c r="K224" s="755">
        <f t="shared" si="87"/>
        <v>-88318.919999999984</v>
      </c>
      <c r="L224" s="755">
        <f>+D224+F224+H224+J224</f>
        <v>23989884.540000003</v>
      </c>
      <c r="M224" s="755">
        <f>+M223+M184</f>
        <v>0</v>
      </c>
      <c r="N224" s="756">
        <f>+L224-M224</f>
        <v>23989884.540000003</v>
      </c>
    </row>
    <row r="225" spans="2:14">
      <c r="B225" s="67"/>
      <c r="C225" s="21"/>
      <c r="D225" s="689"/>
      <c r="E225" s="746"/>
      <c r="F225" s="689"/>
      <c r="G225" s="746"/>
      <c r="H225" s="689"/>
      <c r="I225" s="746"/>
      <c r="J225" s="689"/>
      <c r="K225" s="746"/>
      <c r="L225" s="689"/>
      <c r="M225" s="689"/>
      <c r="N225" s="694"/>
    </row>
    <row r="226" spans="2:14">
      <c r="B226" s="66" t="s">
        <v>308</v>
      </c>
      <c r="C226" s="7" t="s">
        <v>309</v>
      </c>
      <c r="D226" s="687"/>
      <c r="E226" s="745"/>
      <c r="F226" s="687"/>
      <c r="G226" s="745"/>
      <c r="H226" s="687"/>
      <c r="I226" s="745"/>
      <c r="J226" s="687"/>
      <c r="K226" s="745"/>
      <c r="L226" s="687"/>
      <c r="M226" s="687"/>
      <c r="N226" s="693"/>
    </row>
    <row r="227" spans="2:14">
      <c r="B227" s="66" t="s">
        <v>312</v>
      </c>
      <c r="C227" s="7" t="s">
        <v>313</v>
      </c>
      <c r="D227" s="687">
        <f>+D228+D231+D234</f>
        <v>16351246</v>
      </c>
      <c r="E227" s="687">
        <f t="shared" ref="E227:K227" si="88">+E228+E231+E234</f>
        <v>16351246</v>
      </c>
      <c r="F227" s="687">
        <f t="shared" si="88"/>
        <v>92625.71</v>
      </c>
      <c r="G227" s="687">
        <f t="shared" si="88"/>
        <v>92625.71</v>
      </c>
      <c r="H227" s="687">
        <f t="shared" si="88"/>
        <v>491494.84</v>
      </c>
      <c r="I227" s="687">
        <f t="shared" si="88"/>
        <v>491494.84</v>
      </c>
      <c r="J227" s="687">
        <f t="shared" si="88"/>
        <v>0</v>
      </c>
      <c r="K227" s="687">
        <f t="shared" si="88"/>
        <v>0</v>
      </c>
      <c r="L227" s="687">
        <f>+L228+L231+L234</f>
        <v>16935366.550000001</v>
      </c>
      <c r="M227" s="687">
        <f>+M228+M231+M234</f>
        <v>0</v>
      </c>
      <c r="N227" s="693">
        <f t="shared" ref="N227" si="89">+N228+N231+N234</f>
        <v>16935366.550000001</v>
      </c>
    </row>
    <row r="228" spans="2:14">
      <c r="B228" s="66" t="s">
        <v>316</v>
      </c>
      <c r="C228" s="7" t="s">
        <v>317</v>
      </c>
      <c r="D228" s="687">
        <f>+D229</f>
        <v>16351246</v>
      </c>
      <c r="E228" s="687">
        <f t="shared" ref="E228:N228" si="90">+E229</f>
        <v>16351246</v>
      </c>
      <c r="F228" s="687">
        <f t="shared" si="90"/>
        <v>92625.71</v>
      </c>
      <c r="G228" s="687">
        <f t="shared" si="90"/>
        <v>92625.71</v>
      </c>
      <c r="H228" s="687">
        <f t="shared" si="90"/>
        <v>491494.84</v>
      </c>
      <c r="I228" s="687">
        <f t="shared" si="90"/>
        <v>491494.84</v>
      </c>
      <c r="J228" s="687">
        <f t="shared" si="90"/>
        <v>0</v>
      </c>
      <c r="K228" s="687">
        <f t="shared" si="90"/>
        <v>0</v>
      </c>
      <c r="L228" s="687">
        <f t="shared" si="90"/>
        <v>16935366.550000001</v>
      </c>
      <c r="M228" s="687">
        <f t="shared" si="90"/>
        <v>0</v>
      </c>
      <c r="N228" s="693">
        <f t="shared" si="90"/>
        <v>16935366.550000001</v>
      </c>
    </row>
    <row r="229" spans="2:14">
      <c r="B229" s="67" t="s">
        <v>320</v>
      </c>
      <c r="C229" s="10" t="s">
        <v>317</v>
      </c>
      <c r="D229" s="688">
        <v>16351246</v>
      </c>
      <c r="E229" s="688">
        <v>16351246</v>
      </c>
      <c r="F229" s="688">
        <v>92625.71</v>
      </c>
      <c r="G229" s="688">
        <v>92625.71</v>
      </c>
      <c r="H229" s="688">
        <v>491494.84</v>
      </c>
      <c r="I229" s="688">
        <v>491494.84</v>
      </c>
      <c r="J229" s="688">
        <v>0</v>
      </c>
      <c r="K229" s="688">
        <v>0</v>
      </c>
      <c r="L229" s="689">
        <f>+D229+F229+H229+J229</f>
        <v>16935366.550000001</v>
      </c>
      <c r="M229" s="688">
        <v>0</v>
      </c>
      <c r="N229" s="694">
        <f>+L229-M229</f>
        <v>16935366.550000001</v>
      </c>
    </row>
    <row r="230" spans="2:14">
      <c r="B230" s="67"/>
      <c r="C230" s="10"/>
      <c r="D230" s="689"/>
      <c r="E230" s="746"/>
      <c r="F230" s="689"/>
      <c r="G230" s="746"/>
      <c r="H230" s="689"/>
      <c r="I230" s="746"/>
      <c r="J230" s="689"/>
      <c r="K230" s="746"/>
      <c r="L230" s="689"/>
      <c r="M230" s="689"/>
      <c r="N230" s="694"/>
    </row>
    <row r="231" spans="2:14">
      <c r="B231" s="66" t="s">
        <v>323</v>
      </c>
      <c r="C231" s="7" t="s">
        <v>324</v>
      </c>
      <c r="D231" s="687">
        <f>+D232</f>
        <v>0</v>
      </c>
      <c r="E231" s="687">
        <f t="shared" ref="E231:N231" si="91">+E232</f>
        <v>0</v>
      </c>
      <c r="F231" s="687">
        <f t="shared" si="91"/>
        <v>0</v>
      </c>
      <c r="G231" s="687">
        <f t="shared" si="91"/>
        <v>0</v>
      </c>
      <c r="H231" s="687">
        <f t="shared" si="91"/>
        <v>0</v>
      </c>
      <c r="I231" s="687">
        <f t="shared" si="91"/>
        <v>0</v>
      </c>
      <c r="J231" s="687">
        <f t="shared" si="91"/>
        <v>0</v>
      </c>
      <c r="K231" s="687">
        <f t="shared" si="91"/>
        <v>0</v>
      </c>
      <c r="L231" s="687">
        <f t="shared" si="91"/>
        <v>0</v>
      </c>
      <c r="M231" s="687">
        <f t="shared" si="91"/>
        <v>0</v>
      </c>
      <c r="N231" s="693">
        <f t="shared" si="91"/>
        <v>0</v>
      </c>
    </row>
    <row r="232" spans="2:14">
      <c r="B232" s="67" t="s">
        <v>327</v>
      </c>
      <c r="C232" s="10" t="s">
        <v>324</v>
      </c>
      <c r="D232" s="688">
        <v>0</v>
      </c>
      <c r="E232" s="688">
        <v>0</v>
      </c>
      <c r="F232" s="688">
        <v>0</v>
      </c>
      <c r="G232" s="688">
        <v>0</v>
      </c>
      <c r="H232" s="688">
        <v>0</v>
      </c>
      <c r="I232" s="688">
        <v>0</v>
      </c>
      <c r="J232" s="688">
        <v>0</v>
      </c>
      <c r="K232" s="688">
        <v>0</v>
      </c>
      <c r="L232" s="689">
        <f>+D232+F232+H232+J232</f>
        <v>0</v>
      </c>
      <c r="M232" s="688">
        <v>0</v>
      </c>
      <c r="N232" s="694">
        <f>+L232-M232</f>
        <v>0</v>
      </c>
    </row>
    <row r="233" spans="2:14">
      <c r="B233" s="70"/>
      <c r="C233" s="10"/>
      <c r="D233" s="689"/>
      <c r="E233" s="746"/>
      <c r="F233" s="689"/>
      <c r="G233" s="746"/>
      <c r="H233" s="689"/>
      <c r="I233" s="746"/>
      <c r="J233" s="689"/>
      <c r="K233" s="746"/>
      <c r="L233" s="689"/>
      <c r="M233" s="689"/>
      <c r="N233" s="694"/>
    </row>
    <row r="234" spans="2:14">
      <c r="B234" s="66" t="s">
        <v>332</v>
      </c>
      <c r="C234" s="7" t="s">
        <v>333</v>
      </c>
      <c r="D234" s="687">
        <f>+D235</f>
        <v>0</v>
      </c>
      <c r="E234" s="687">
        <f t="shared" ref="E234:N234" si="92">+E235</f>
        <v>0</v>
      </c>
      <c r="F234" s="687">
        <f t="shared" si="92"/>
        <v>0</v>
      </c>
      <c r="G234" s="687">
        <f t="shared" si="92"/>
        <v>0</v>
      </c>
      <c r="H234" s="687">
        <f t="shared" si="92"/>
        <v>0</v>
      </c>
      <c r="I234" s="687">
        <f t="shared" si="92"/>
        <v>0</v>
      </c>
      <c r="J234" s="687">
        <f t="shared" si="92"/>
        <v>0</v>
      </c>
      <c r="K234" s="687">
        <f t="shared" si="92"/>
        <v>0</v>
      </c>
      <c r="L234" s="687">
        <f t="shared" si="92"/>
        <v>0</v>
      </c>
      <c r="M234" s="687">
        <f t="shared" si="92"/>
        <v>0</v>
      </c>
      <c r="N234" s="693">
        <f t="shared" si="92"/>
        <v>0</v>
      </c>
    </row>
    <row r="235" spans="2:14">
      <c r="B235" s="67" t="s">
        <v>336</v>
      </c>
      <c r="C235" s="10" t="s">
        <v>333</v>
      </c>
      <c r="D235" s="688">
        <v>0</v>
      </c>
      <c r="E235" s="688">
        <v>0</v>
      </c>
      <c r="F235" s="688">
        <v>0</v>
      </c>
      <c r="G235" s="688">
        <v>0</v>
      </c>
      <c r="H235" s="688">
        <v>0</v>
      </c>
      <c r="I235" s="688">
        <v>0</v>
      </c>
      <c r="J235" s="688">
        <v>0</v>
      </c>
      <c r="K235" s="688">
        <v>0</v>
      </c>
      <c r="L235" s="689">
        <f>+D235+F235+H235+J235</f>
        <v>0</v>
      </c>
      <c r="M235" s="688">
        <v>0</v>
      </c>
      <c r="N235" s="694">
        <f>+L235-M235</f>
        <v>0</v>
      </c>
    </row>
    <row r="236" spans="2:14">
      <c r="B236" s="70"/>
      <c r="C236" s="10"/>
      <c r="D236" s="689"/>
      <c r="E236" s="746"/>
      <c r="F236" s="689"/>
      <c r="G236" s="746"/>
      <c r="H236" s="689"/>
      <c r="I236" s="746"/>
      <c r="J236" s="689"/>
      <c r="K236" s="746"/>
      <c r="L236" s="689"/>
      <c r="M236" s="689"/>
      <c r="N236" s="694"/>
    </row>
    <row r="237" spans="2:14">
      <c r="B237" s="66" t="s">
        <v>341</v>
      </c>
      <c r="C237" s="7" t="s">
        <v>342</v>
      </c>
      <c r="D237" s="687">
        <f>+D238+D240+D243+D249+D254</f>
        <v>96646056.5</v>
      </c>
      <c r="E237" s="687">
        <f t="shared" ref="E237:N237" si="93">+E238+E240+E243+E249+E254</f>
        <v>100218792.37</v>
      </c>
      <c r="F237" s="687">
        <f t="shared" si="93"/>
        <v>9408092.7200000007</v>
      </c>
      <c r="G237" s="687">
        <f t="shared" si="93"/>
        <v>10951371.649999999</v>
      </c>
      <c r="H237" s="687">
        <f t="shared" si="93"/>
        <v>2394248.8200000003</v>
      </c>
      <c r="I237" s="687">
        <f t="shared" si="93"/>
        <v>3549317.63</v>
      </c>
      <c r="J237" s="687">
        <f t="shared" si="93"/>
        <v>-812034.17999999993</v>
      </c>
      <c r="K237" s="687">
        <f t="shared" si="93"/>
        <v>-763220.32000000007</v>
      </c>
      <c r="L237" s="687">
        <f t="shared" si="93"/>
        <v>107636363.85999998</v>
      </c>
      <c r="M237" s="687">
        <f t="shared" si="93"/>
        <v>0</v>
      </c>
      <c r="N237" s="693">
        <f t="shared" si="93"/>
        <v>107636363.85999998</v>
      </c>
    </row>
    <row r="238" spans="2:14">
      <c r="B238" s="66" t="s">
        <v>343</v>
      </c>
      <c r="C238" s="7" t="s">
        <v>344</v>
      </c>
      <c r="D238" s="687">
        <f>+D239</f>
        <v>82403104.629999995</v>
      </c>
      <c r="E238" s="687">
        <f t="shared" ref="E238:N238" si="94">+E239</f>
        <v>43151881.159999996</v>
      </c>
      <c r="F238" s="687">
        <f t="shared" si="94"/>
        <v>-1543278.93</v>
      </c>
      <c r="G238" s="687">
        <f t="shared" si="94"/>
        <v>-178926.39</v>
      </c>
      <c r="H238" s="687">
        <f t="shared" si="94"/>
        <v>-987957.45</v>
      </c>
      <c r="I238" s="687">
        <f t="shared" si="94"/>
        <v>336106.09</v>
      </c>
      <c r="J238" s="687">
        <f t="shared" si="94"/>
        <v>-48813.86</v>
      </c>
      <c r="K238" s="687">
        <f t="shared" si="94"/>
        <v>32432.35</v>
      </c>
      <c r="L238" s="687">
        <f t="shared" si="94"/>
        <v>79823054.389999986</v>
      </c>
      <c r="M238" s="687">
        <f t="shared" si="94"/>
        <v>0</v>
      </c>
      <c r="N238" s="693">
        <f t="shared" si="94"/>
        <v>79823054.389999986</v>
      </c>
    </row>
    <row r="239" spans="2:14">
      <c r="B239" s="67" t="s">
        <v>347</v>
      </c>
      <c r="C239" s="10" t="s">
        <v>344</v>
      </c>
      <c r="D239" s="688">
        <v>82403104.629999995</v>
      </c>
      <c r="E239" s="688">
        <v>43151881.159999996</v>
      </c>
      <c r="F239" s="688">
        <v>-1543278.93</v>
      </c>
      <c r="G239" s="688">
        <v>-178926.39</v>
      </c>
      <c r="H239" s="688">
        <v>-987957.45</v>
      </c>
      <c r="I239" s="688">
        <v>336106.09</v>
      </c>
      <c r="J239" s="688">
        <v>-48813.86</v>
      </c>
      <c r="K239" s="688">
        <v>32432.35</v>
      </c>
      <c r="L239" s="689">
        <f>+D239+F239+H239+J239</f>
        <v>79823054.389999986</v>
      </c>
      <c r="M239" s="688">
        <v>0</v>
      </c>
      <c r="N239" s="694">
        <f>+L239-M239</f>
        <v>79823054.389999986</v>
      </c>
    </row>
    <row r="240" spans="2:14">
      <c r="B240" s="66" t="s">
        <v>350</v>
      </c>
      <c r="C240" s="7" t="s">
        <v>351</v>
      </c>
      <c r="D240" s="687">
        <f>+D241</f>
        <v>14242951.869999999</v>
      </c>
      <c r="E240" s="687">
        <f t="shared" ref="E240:N240" si="95">+E241</f>
        <v>57066911.210000001</v>
      </c>
      <c r="F240" s="687">
        <f t="shared" si="95"/>
        <v>10951371.65</v>
      </c>
      <c r="G240" s="687">
        <f t="shared" si="95"/>
        <v>11130298.039999999</v>
      </c>
      <c r="H240" s="687">
        <f t="shared" si="95"/>
        <v>3382206.27</v>
      </c>
      <c r="I240" s="687">
        <f t="shared" si="95"/>
        <v>3213211.54</v>
      </c>
      <c r="J240" s="687">
        <f t="shared" si="95"/>
        <v>-763220.32</v>
      </c>
      <c r="K240" s="687">
        <f t="shared" si="95"/>
        <v>-795652.67</v>
      </c>
      <c r="L240" s="687">
        <f t="shared" si="95"/>
        <v>27813309.469999999</v>
      </c>
      <c r="M240" s="687">
        <f t="shared" si="95"/>
        <v>0</v>
      </c>
      <c r="N240" s="693">
        <f t="shared" si="95"/>
        <v>27813309.469999999</v>
      </c>
    </row>
    <row r="241" spans="2:14">
      <c r="B241" s="67" t="s">
        <v>354</v>
      </c>
      <c r="C241" s="10" t="s">
        <v>351</v>
      </c>
      <c r="D241" s="688">
        <v>14242951.869999999</v>
      </c>
      <c r="E241" s="688">
        <v>57066911.210000001</v>
      </c>
      <c r="F241" s="688">
        <v>10951371.65</v>
      </c>
      <c r="G241" s="688">
        <v>11130298.039999999</v>
      </c>
      <c r="H241" s="688">
        <v>3382206.27</v>
      </c>
      <c r="I241" s="688">
        <v>3213211.54</v>
      </c>
      <c r="J241" s="688">
        <v>-763220.32</v>
      </c>
      <c r="K241" s="688">
        <v>-795652.67</v>
      </c>
      <c r="L241" s="689">
        <f>+D241+F241+H241+J241</f>
        <v>27813309.469999999</v>
      </c>
      <c r="M241" s="688">
        <v>0</v>
      </c>
      <c r="N241" s="694">
        <f>+L241-M241</f>
        <v>27813309.469999999</v>
      </c>
    </row>
    <row r="242" spans="2:14">
      <c r="B242" s="67"/>
      <c r="C242" s="10"/>
      <c r="D242" s="689"/>
      <c r="E242" s="746"/>
      <c r="F242" s="689"/>
      <c r="G242" s="746"/>
      <c r="H242" s="689"/>
      <c r="I242" s="746"/>
      <c r="J242" s="689"/>
      <c r="K242" s="746"/>
      <c r="L242" s="689"/>
      <c r="M242" s="689"/>
      <c r="N242" s="694"/>
    </row>
    <row r="243" spans="2:14">
      <c r="B243" s="66" t="s">
        <v>359</v>
      </c>
      <c r="C243" s="73" t="s">
        <v>360</v>
      </c>
      <c r="D243" s="687">
        <f>SUM(D244:D247)</f>
        <v>0</v>
      </c>
      <c r="E243" s="687">
        <f t="shared" ref="E243:K243" si="96">SUM(E244:E247)</f>
        <v>0</v>
      </c>
      <c r="F243" s="687">
        <f t="shared" si="96"/>
        <v>0</v>
      </c>
      <c r="G243" s="687">
        <f t="shared" si="96"/>
        <v>0</v>
      </c>
      <c r="H243" s="687">
        <f t="shared" si="96"/>
        <v>0</v>
      </c>
      <c r="I243" s="687">
        <f t="shared" si="96"/>
        <v>0</v>
      </c>
      <c r="J243" s="687">
        <f t="shared" si="96"/>
        <v>0</v>
      </c>
      <c r="K243" s="687">
        <f t="shared" si="96"/>
        <v>0</v>
      </c>
      <c r="L243" s="745">
        <f>SUM(L244:L247)</f>
        <v>0</v>
      </c>
      <c r="M243" s="745">
        <f>SUM(M244:M247)</f>
        <v>0</v>
      </c>
      <c r="N243" s="693">
        <f>SUM(N244:N247)</f>
        <v>0</v>
      </c>
    </row>
    <row r="244" spans="2:14">
      <c r="B244" s="67" t="s">
        <v>363</v>
      </c>
      <c r="C244" s="10" t="s">
        <v>364</v>
      </c>
      <c r="D244" s="688">
        <v>0</v>
      </c>
      <c r="E244" s="688">
        <v>0</v>
      </c>
      <c r="F244" s="688">
        <v>0</v>
      </c>
      <c r="G244" s="688">
        <v>0</v>
      </c>
      <c r="H244" s="688">
        <v>0</v>
      </c>
      <c r="I244" s="688">
        <v>0</v>
      </c>
      <c r="J244" s="688">
        <v>0</v>
      </c>
      <c r="K244" s="688">
        <v>0</v>
      </c>
      <c r="L244" s="689">
        <f>+D244+F244+H244+J244</f>
        <v>0</v>
      </c>
      <c r="M244" s="688">
        <v>0</v>
      </c>
      <c r="N244" s="694">
        <f>+L244-M244</f>
        <v>0</v>
      </c>
    </row>
    <row r="245" spans="2:14">
      <c r="B245" s="67" t="s">
        <v>365</v>
      </c>
      <c r="C245" s="10" t="s">
        <v>366</v>
      </c>
      <c r="D245" s="688">
        <v>0</v>
      </c>
      <c r="E245" s="688">
        <v>0</v>
      </c>
      <c r="F245" s="688">
        <v>0</v>
      </c>
      <c r="G245" s="688">
        <v>0</v>
      </c>
      <c r="H245" s="688">
        <v>0</v>
      </c>
      <c r="I245" s="688">
        <v>0</v>
      </c>
      <c r="J245" s="688">
        <v>0</v>
      </c>
      <c r="K245" s="688">
        <v>0</v>
      </c>
      <c r="L245" s="689">
        <f t="shared" ref="L245:L247" si="97">+D245+F245+H245+J245</f>
        <v>0</v>
      </c>
      <c r="M245" s="688">
        <v>0</v>
      </c>
      <c r="N245" s="694">
        <f t="shared" ref="N245:N247" si="98">+L245-M245</f>
        <v>0</v>
      </c>
    </row>
    <row r="246" spans="2:14">
      <c r="B246" s="67" t="s">
        <v>369</v>
      </c>
      <c r="C246" s="10" t="s">
        <v>370</v>
      </c>
      <c r="D246" s="688">
        <v>0</v>
      </c>
      <c r="E246" s="688">
        <v>0</v>
      </c>
      <c r="F246" s="688">
        <v>0</v>
      </c>
      <c r="G246" s="688">
        <v>0</v>
      </c>
      <c r="H246" s="688">
        <v>0</v>
      </c>
      <c r="I246" s="688">
        <v>0</v>
      </c>
      <c r="J246" s="688">
        <v>0</v>
      </c>
      <c r="K246" s="688">
        <v>0</v>
      </c>
      <c r="L246" s="689">
        <f t="shared" si="97"/>
        <v>0</v>
      </c>
      <c r="M246" s="688">
        <v>0</v>
      </c>
      <c r="N246" s="694">
        <f t="shared" si="98"/>
        <v>0</v>
      </c>
    </row>
    <row r="247" spans="2:14">
      <c r="B247" s="67" t="s">
        <v>373</v>
      </c>
      <c r="C247" s="10" t="s">
        <v>374</v>
      </c>
      <c r="D247" s="688">
        <v>0</v>
      </c>
      <c r="E247" s="688">
        <v>0</v>
      </c>
      <c r="F247" s="688">
        <v>0</v>
      </c>
      <c r="G247" s="688">
        <v>0</v>
      </c>
      <c r="H247" s="688">
        <v>0</v>
      </c>
      <c r="I247" s="688">
        <v>0</v>
      </c>
      <c r="J247" s="688">
        <v>0</v>
      </c>
      <c r="K247" s="688">
        <v>0</v>
      </c>
      <c r="L247" s="689">
        <f t="shared" si="97"/>
        <v>0</v>
      </c>
      <c r="M247" s="688">
        <v>0</v>
      </c>
      <c r="N247" s="694">
        <f t="shared" si="98"/>
        <v>0</v>
      </c>
    </row>
    <row r="248" spans="2:14">
      <c r="B248" s="67"/>
      <c r="C248" s="10"/>
      <c r="D248" s="689"/>
      <c r="E248" s="746"/>
      <c r="F248" s="689"/>
      <c r="G248" s="746"/>
      <c r="H248" s="689"/>
      <c r="I248" s="746"/>
      <c r="J248" s="689"/>
      <c r="K248" s="746"/>
      <c r="L248" s="689"/>
      <c r="M248" s="689"/>
      <c r="N248" s="694"/>
    </row>
    <row r="249" spans="2:14">
      <c r="B249" s="66" t="s">
        <v>379</v>
      </c>
      <c r="C249" s="7" t="s">
        <v>380</v>
      </c>
      <c r="D249" s="687">
        <f>SUM(D250:D252)</f>
        <v>0</v>
      </c>
      <c r="E249" s="687">
        <f t="shared" ref="E249:N249" si="99">SUM(E250:E252)</f>
        <v>0</v>
      </c>
      <c r="F249" s="687">
        <f t="shared" si="99"/>
        <v>0</v>
      </c>
      <c r="G249" s="687">
        <f t="shared" si="99"/>
        <v>0</v>
      </c>
      <c r="H249" s="687">
        <f t="shared" si="99"/>
        <v>0</v>
      </c>
      <c r="I249" s="687">
        <f t="shared" si="99"/>
        <v>0</v>
      </c>
      <c r="J249" s="687">
        <f t="shared" si="99"/>
        <v>0</v>
      </c>
      <c r="K249" s="687">
        <f t="shared" si="99"/>
        <v>0</v>
      </c>
      <c r="L249" s="687">
        <f t="shared" si="99"/>
        <v>0</v>
      </c>
      <c r="M249" s="687">
        <f t="shared" si="99"/>
        <v>0</v>
      </c>
      <c r="N249" s="693">
        <f t="shared" si="99"/>
        <v>0</v>
      </c>
    </row>
    <row r="250" spans="2:14">
      <c r="B250" s="67" t="s">
        <v>381</v>
      </c>
      <c r="C250" s="10" t="s">
        <v>382</v>
      </c>
      <c r="D250" s="688">
        <v>0</v>
      </c>
      <c r="E250" s="688">
        <v>0</v>
      </c>
      <c r="F250" s="688">
        <v>0</v>
      </c>
      <c r="G250" s="688">
        <v>0</v>
      </c>
      <c r="H250" s="688">
        <v>0</v>
      </c>
      <c r="I250" s="688">
        <v>0</v>
      </c>
      <c r="J250" s="688">
        <v>0</v>
      </c>
      <c r="K250" s="688">
        <v>0</v>
      </c>
      <c r="L250" s="689">
        <f>+D250+F250+H250+J250</f>
        <v>0</v>
      </c>
      <c r="M250" s="688">
        <v>0</v>
      </c>
      <c r="N250" s="694">
        <f>+L250-M250</f>
        <v>0</v>
      </c>
    </row>
    <row r="251" spans="2:14">
      <c r="B251" s="67" t="s">
        <v>383</v>
      </c>
      <c r="C251" s="10" t="s">
        <v>384</v>
      </c>
      <c r="D251" s="688">
        <v>0</v>
      </c>
      <c r="E251" s="688">
        <v>0</v>
      </c>
      <c r="F251" s="688">
        <v>0</v>
      </c>
      <c r="G251" s="688">
        <v>0</v>
      </c>
      <c r="H251" s="688">
        <v>0</v>
      </c>
      <c r="I251" s="688">
        <v>0</v>
      </c>
      <c r="J251" s="688">
        <v>0</v>
      </c>
      <c r="K251" s="688">
        <v>0</v>
      </c>
      <c r="L251" s="689">
        <f t="shared" ref="L251:L252" si="100">+D251+F251+H251+J251</f>
        <v>0</v>
      </c>
      <c r="M251" s="688">
        <v>0</v>
      </c>
      <c r="N251" s="694">
        <f t="shared" ref="N251:N252" si="101">+L251-M251</f>
        <v>0</v>
      </c>
    </row>
    <row r="252" spans="2:14">
      <c r="B252" s="67" t="s">
        <v>385</v>
      </c>
      <c r="C252" s="10" t="s">
        <v>386</v>
      </c>
      <c r="D252" s="688">
        <v>0</v>
      </c>
      <c r="E252" s="688">
        <v>0</v>
      </c>
      <c r="F252" s="688">
        <v>0</v>
      </c>
      <c r="G252" s="688">
        <v>0</v>
      </c>
      <c r="H252" s="688">
        <v>0</v>
      </c>
      <c r="I252" s="688">
        <v>0</v>
      </c>
      <c r="J252" s="688">
        <v>0</v>
      </c>
      <c r="K252" s="688">
        <v>0</v>
      </c>
      <c r="L252" s="689">
        <f t="shared" si="100"/>
        <v>0</v>
      </c>
      <c r="M252" s="688">
        <v>0</v>
      </c>
      <c r="N252" s="694">
        <f t="shared" si="101"/>
        <v>0</v>
      </c>
    </row>
    <row r="253" spans="2:14">
      <c r="B253" s="67"/>
      <c r="C253" s="10"/>
      <c r="D253" s="689"/>
      <c r="E253" s="746"/>
      <c r="F253" s="689"/>
      <c r="G253" s="746"/>
      <c r="H253" s="689"/>
      <c r="I253" s="746"/>
      <c r="J253" s="689"/>
      <c r="K253" s="746"/>
      <c r="L253" s="689"/>
      <c r="M253" s="689"/>
      <c r="N253" s="694"/>
    </row>
    <row r="254" spans="2:14">
      <c r="B254" s="66" t="s">
        <v>388</v>
      </c>
      <c r="C254" s="7" t="s">
        <v>389</v>
      </c>
      <c r="D254" s="687">
        <f>SUM(D255:D256)</f>
        <v>0</v>
      </c>
      <c r="E254" s="687">
        <f t="shared" ref="E254:N254" si="102">SUM(E255:E256)</f>
        <v>0</v>
      </c>
      <c r="F254" s="687">
        <f t="shared" si="102"/>
        <v>0</v>
      </c>
      <c r="G254" s="687">
        <f t="shared" si="102"/>
        <v>0</v>
      </c>
      <c r="H254" s="687">
        <f t="shared" si="102"/>
        <v>0</v>
      </c>
      <c r="I254" s="687">
        <f t="shared" si="102"/>
        <v>0</v>
      </c>
      <c r="J254" s="687">
        <f t="shared" si="102"/>
        <v>0</v>
      </c>
      <c r="K254" s="687">
        <f t="shared" si="102"/>
        <v>0</v>
      </c>
      <c r="L254" s="687">
        <f t="shared" si="102"/>
        <v>0</v>
      </c>
      <c r="M254" s="687">
        <f t="shared" si="102"/>
        <v>0</v>
      </c>
      <c r="N254" s="693">
        <f t="shared" si="102"/>
        <v>0</v>
      </c>
    </row>
    <row r="255" spans="2:14">
      <c r="B255" s="67" t="s">
        <v>390</v>
      </c>
      <c r="C255" s="10" t="s">
        <v>391</v>
      </c>
      <c r="D255" s="688">
        <v>0</v>
      </c>
      <c r="E255" s="688">
        <v>0</v>
      </c>
      <c r="F255" s="688">
        <v>0</v>
      </c>
      <c r="G255" s="688">
        <v>0</v>
      </c>
      <c r="H255" s="688">
        <v>0</v>
      </c>
      <c r="I255" s="688">
        <v>0</v>
      </c>
      <c r="J255" s="688">
        <v>0</v>
      </c>
      <c r="K255" s="688">
        <v>0</v>
      </c>
      <c r="L255" s="689">
        <f>+D255+F255+H255+J255</f>
        <v>0</v>
      </c>
      <c r="M255" s="688">
        <v>0</v>
      </c>
      <c r="N255" s="694">
        <f>+L255-M255</f>
        <v>0</v>
      </c>
    </row>
    <row r="256" spans="2:14">
      <c r="B256" s="67" t="s">
        <v>392</v>
      </c>
      <c r="C256" s="10" t="s">
        <v>393</v>
      </c>
      <c r="D256" s="688">
        <v>0</v>
      </c>
      <c r="E256" s="688">
        <v>0</v>
      </c>
      <c r="F256" s="688">
        <v>0</v>
      </c>
      <c r="G256" s="688">
        <v>0</v>
      </c>
      <c r="H256" s="688">
        <v>0</v>
      </c>
      <c r="I256" s="688">
        <v>0</v>
      </c>
      <c r="J256" s="688">
        <v>0</v>
      </c>
      <c r="K256" s="688">
        <v>0</v>
      </c>
      <c r="L256" s="689">
        <f>+D256+F256+H256+J256</f>
        <v>0</v>
      </c>
      <c r="M256" s="688">
        <v>0</v>
      </c>
      <c r="N256" s="694">
        <f>+L256-M256</f>
        <v>0</v>
      </c>
    </row>
    <row r="257" spans="2:14">
      <c r="B257" s="67"/>
      <c r="C257" s="10"/>
      <c r="D257" s="689"/>
      <c r="E257" s="746"/>
      <c r="F257" s="689"/>
      <c r="G257" s="746"/>
      <c r="H257" s="689"/>
      <c r="I257" s="746"/>
      <c r="J257" s="689"/>
      <c r="K257" s="746"/>
      <c r="L257" s="689"/>
      <c r="M257" s="688"/>
      <c r="N257" s="694"/>
    </row>
    <row r="258" spans="2:14">
      <c r="B258" s="66" t="s">
        <v>394</v>
      </c>
      <c r="C258" s="7" t="s">
        <v>395</v>
      </c>
      <c r="D258" s="687">
        <f>+D259+D261</f>
        <v>0</v>
      </c>
      <c r="E258" s="687">
        <f t="shared" ref="E258:N258" si="103">+E259+E261</f>
        <v>0</v>
      </c>
      <c r="F258" s="687">
        <f t="shared" si="103"/>
        <v>0</v>
      </c>
      <c r="G258" s="687">
        <f t="shared" si="103"/>
        <v>0</v>
      </c>
      <c r="H258" s="687">
        <f t="shared" si="103"/>
        <v>0</v>
      </c>
      <c r="I258" s="687">
        <f t="shared" si="103"/>
        <v>0</v>
      </c>
      <c r="J258" s="687">
        <f t="shared" si="103"/>
        <v>0</v>
      </c>
      <c r="K258" s="687">
        <f t="shared" si="103"/>
        <v>0</v>
      </c>
      <c r="L258" s="687">
        <f t="shared" si="103"/>
        <v>0</v>
      </c>
      <c r="M258" s="687">
        <f t="shared" si="103"/>
        <v>0</v>
      </c>
      <c r="N258" s="693">
        <f t="shared" si="103"/>
        <v>0</v>
      </c>
    </row>
    <row r="259" spans="2:14">
      <c r="B259" s="66" t="s">
        <v>396</v>
      </c>
      <c r="C259" s="7" t="s">
        <v>397</v>
      </c>
      <c r="D259" s="687">
        <f>+D260</f>
        <v>0</v>
      </c>
      <c r="E259" s="687">
        <f t="shared" ref="E259:N259" si="104">+E260</f>
        <v>0</v>
      </c>
      <c r="F259" s="687">
        <f t="shared" si="104"/>
        <v>0</v>
      </c>
      <c r="G259" s="687">
        <f t="shared" si="104"/>
        <v>0</v>
      </c>
      <c r="H259" s="687">
        <f t="shared" si="104"/>
        <v>0</v>
      </c>
      <c r="I259" s="687">
        <f t="shared" si="104"/>
        <v>0</v>
      </c>
      <c r="J259" s="687">
        <f t="shared" si="104"/>
        <v>0</v>
      </c>
      <c r="K259" s="687">
        <f t="shared" si="104"/>
        <v>0</v>
      </c>
      <c r="L259" s="687">
        <f t="shared" si="104"/>
        <v>0</v>
      </c>
      <c r="M259" s="687">
        <f t="shared" si="104"/>
        <v>0</v>
      </c>
      <c r="N259" s="693">
        <f t="shared" si="104"/>
        <v>0</v>
      </c>
    </row>
    <row r="260" spans="2:14">
      <c r="B260" s="67" t="s">
        <v>398</v>
      </c>
      <c r="C260" s="10" t="s">
        <v>397</v>
      </c>
      <c r="D260" s="688">
        <v>0</v>
      </c>
      <c r="E260" s="688">
        <v>0</v>
      </c>
      <c r="F260" s="688">
        <v>0</v>
      </c>
      <c r="G260" s="688">
        <v>0</v>
      </c>
      <c r="H260" s="688">
        <v>0</v>
      </c>
      <c r="I260" s="688">
        <v>0</v>
      </c>
      <c r="J260" s="688">
        <v>0</v>
      </c>
      <c r="K260" s="688">
        <v>0</v>
      </c>
      <c r="L260" s="689">
        <f>+D260+F260+H260+J260</f>
        <v>0</v>
      </c>
      <c r="M260" s="688">
        <v>0</v>
      </c>
      <c r="N260" s="694">
        <f>+L260-M260</f>
        <v>0</v>
      </c>
    </row>
    <row r="261" spans="2:14">
      <c r="B261" s="66" t="s">
        <v>399</v>
      </c>
      <c r="C261" s="7" t="s">
        <v>400</v>
      </c>
      <c r="D261" s="687">
        <f>+D262</f>
        <v>0</v>
      </c>
      <c r="E261" s="687">
        <f t="shared" ref="E261:N261" si="105">+E262</f>
        <v>0</v>
      </c>
      <c r="F261" s="687">
        <f t="shared" si="105"/>
        <v>0</v>
      </c>
      <c r="G261" s="687">
        <f t="shared" si="105"/>
        <v>0</v>
      </c>
      <c r="H261" s="687">
        <f t="shared" si="105"/>
        <v>0</v>
      </c>
      <c r="I261" s="687">
        <f t="shared" si="105"/>
        <v>0</v>
      </c>
      <c r="J261" s="687">
        <f t="shared" si="105"/>
        <v>0</v>
      </c>
      <c r="K261" s="687">
        <f t="shared" si="105"/>
        <v>0</v>
      </c>
      <c r="L261" s="687">
        <f t="shared" si="105"/>
        <v>0</v>
      </c>
      <c r="M261" s="687">
        <f t="shared" si="105"/>
        <v>0</v>
      </c>
      <c r="N261" s="693">
        <f t="shared" si="105"/>
        <v>0</v>
      </c>
    </row>
    <row r="262" spans="2:14">
      <c r="B262" s="67" t="s">
        <v>401</v>
      </c>
      <c r="C262" s="10" t="s">
        <v>400</v>
      </c>
      <c r="D262" s="688">
        <v>0</v>
      </c>
      <c r="E262" s="688">
        <v>0</v>
      </c>
      <c r="F262" s="688">
        <v>0</v>
      </c>
      <c r="G262" s="688">
        <v>0</v>
      </c>
      <c r="H262" s="688">
        <v>0</v>
      </c>
      <c r="I262" s="688">
        <v>0</v>
      </c>
      <c r="J262" s="688">
        <v>0</v>
      </c>
      <c r="K262" s="688">
        <v>0</v>
      </c>
      <c r="L262" s="689">
        <f>+D262+F262+H262+J262</f>
        <v>0</v>
      </c>
      <c r="M262" s="688">
        <v>0</v>
      </c>
      <c r="N262" s="694">
        <f>+L262-M262</f>
        <v>0</v>
      </c>
    </row>
    <row r="263" spans="2:14">
      <c r="B263" s="74"/>
      <c r="C263" s="26"/>
      <c r="D263" s="689"/>
      <c r="E263" s="746"/>
      <c r="F263" s="689"/>
      <c r="G263" s="746"/>
      <c r="H263" s="689"/>
      <c r="I263" s="746"/>
      <c r="J263" s="689"/>
      <c r="K263" s="746"/>
      <c r="L263" s="689"/>
      <c r="M263" s="689"/>
      <c r="N263" s="694"/>
    </row>
    <row r="264" spans="2:14">
      <c r="B264" s="74"/>
      <c r="C264" s="27" t="s">
        <v>402</v>
      </c>
      <c r="D264" s="690">
        <f>+D227+D237+D258</f>
        <v>112997302.5</v>
      </c>
      <c r="E264" s="690">
        <f t="shared" ref="E264:M264" si="106">+E227+E237+E258</f>
        <v>116570038.37</v>
      </c>
      <c r="F264" s="690">
        <f t="shared" si="106"/>
        <v>9500718.4300000016</v>
      </c>
      <c r="G264" s="690">
        <f t="shared" si="106"/>
        <v>11043997.359999999</v>
      </c>
      <c r="H264" s="690">
        <f t="shared" si="106"/>
        <v>2885743.66</v>
      </c>
      <c r="I264" s="690">
        <f t="shared" si="106"/>
        <v>4040812.4699999997</v>
      </c>
      <c r="J264" s="690">
        <f t="shared" si="106"/>
        <v>-812034.17999999993</v>
      </c>
      <c r="K264" s="690">
        <f t="shared" si="106"/>
        <v>-763220.32000000007</v>
      </c>
      <c r="L264" s="690">
        <f t="shared" si="106"/>
        <v>124571730.40999998</v>
      </c>
      <c r="M264" s="690">
        <f t="shared" si="106"/>
        <v>0</v>
      </c>
      <c r="N264" s="695">
        <f>+L264-M264</f>
        <v>124571730.40999998</v>
      </c>
    </row>
    <row r="265" spans="2:14" ht="6.75" customHeight="1" thickBot="1">
      <c r="B265" s="74"/>
      <c r="C265" s="26"/>
      <c r="D265" s="689"/>
      <c r="E265" s="746"/>
      <c r="F265" s="689"/>
      <c r="G265" s="746"/>
      <c r="H265" s="689"/>
      <c r="I265" s="746"/>
      <c r="J265" s="689"/>
      <c r="K265" s="746"/>
      <c r="L265" s="689"/>
      <c r="M265" s="689"/>
      <c r="N265" s="694"/>
    </row>
    <row r="266" spans="2:14" ht="16.5" thickTop="1" thickBot="1">
      <c r="B266" s="75"/>
      <c r="C266" s="30" t="s">
        <v>633</v>
      </c>
      <c r="D266" s="691">
        <f>+D224+D264</f>
        <v>134162889.28</v>
      </c>
      <c r="E266" s="691">
        <f t="shared" ref="E266:M266" si="107">+E224+E264</f>
        <v>133839107.26000001</v>
      </c>
      <c r="F266" s="691">
        <f t="shared" si="107"/>
        <v>11517740.600000001</v>
      </c>
      <c r="G266" s="691">
        <f t="shared" si="107"/>
        <v>11845050.279999999</v>
      </c>
      <c r="H266" s="691">
        <f t="shared" si="107"/>
        <v>3711558.92</v>
      </c>
      <c r="I266" s="691">
        <f t="shared" si="107"/>
        <v>4143043.1799999997</v>
      </c>
      <c r="J266" s="691">
        <f t="shared" si="107"/>
        <v>-830573.85</v>
      </c>
      <c r="K266" s="691">
        <f t="shared" si="107"/>
        <v>-851539.24</v>
      </c>
      <c r="L266" s="691">
        <f t="shared" si="107"/>
        <v>148561614.94999999</v>
      </c>
      <c r="M266" s="691">
        <f t="shared" si="107"/>
        <v>0</v>
      </c>
      <c r="N266" s="696">
        <f>+L266-M266</f>
        <v>148561614.94999999</v>
      </c>
    </row>
    <row r="267" spans="2:14" ht="15.75" thickTop="1"/>
    <row r="268" spans="2:14">
      <c r="B268" s="31"/>
    </row>
    <row r="269" spans="2:14">
      <c r="B269" s="32"/>
    </row>
    <row r="270" spans="2:14">
      <c r="B270" s="254"/>
      <c r="C270" s="254"/>
      <c r="D270" s="254"/>
      <c r="E270" s="254"/>
      <c r="F270" s="254"/>
      <c r="G270" s="254"/>
      <c r="H270" s="254"/>
      <c r="I270" s="254"/>
      <c r="J270" s="254"/>
      <c r="K270" s="254"/>
      <c r="L270" s="254"/>
      <c r="M270" s="254"/>
      <c r="N270" s="254"/>
    </row>
    <row r="271" spans="2:14">
      <c r="B271" s="254"/>
      <c r="C271" s="254"/>
      <c r="D271" s="254"/>
      <c r="E271" s="254"/>
      <c r="F271" s="254"/>
      <c r="G271" s="254"/>
      <c r="H271" s="254"/>
      <c r="I271" s="254"/>
      <c r="J271" s="254"/>
      <c r="K271" s="254"/>
      <c r="L271" s="254"/>
      <c r="M271" s="254"/>
      <c r="N271" s="254"/>
    </row>
    <row r="272" spans="2:14">
      <c r="B272" s="254"/>
      <c r="C272" s="254"/>
      <c r="D272" s="254"/>
      <c r="E272" s="254"/>
      <c r="F272" s="254"/>
      <c r="G272" s="254"/>
      <c r="H272" s="254"/>
      <c r="I272" s="254"/>
      <c r="J272" s="254"/>
      <c r="K272" s="254"/>
      <c r="L272" s="254"/>
      <c r="M272" s="254"/>
      <c r="N272" s="254"/>
    </row>
    <row r="273" spans="2:14">
      <c r="B273" s="254"/>
      <c r="C273" s="254"/>
      <c r="D273" s="254"/>
      <c r="E273" s="254"/>
      <c r="F273" s="254"/>
      <c r="G273" s="254"/>
      <c r="H273" s="254"/>
      <c r="I273" s="254"/>
      <c r="J273" s="254"/>
      <c r="K273" s="254"/>
      <c r="L273" s="254"/>
      <c r="M273" s="254"/>
      <c r="N273" s="254"/>
    </row>
    <row r="274" spans="2:14">
      <c r="B274" s="254"/>
      <c r="C274" s="254"/>
      <c r="D274" s="254"/>
      <c r="E274" s="254"/>
      <c r="F274" s="254"/>
      <c r="G274" s="254"/>
      <c r="H274" s="254"/>
      <c r="I274" s="254"/>
      <c r="J274" s="254"/>
      <c r="K274" s="254"/>
      <c r="L274" s="254"/>
      <c r="M274" s="254"/>
      <c r="N274" s="254"/>
    </row>
    <row r="275" spans="2:14">
      <c r="B275" s="254"/>
      <c r="C275" s="254"/>
      <c r="D275" s="254"/>
      <c r="E275" s="254"/>
      <c r="F275" s="254"/>
      <c r="G275" s="254"/>
      <c r="H275" s="254"/>
      <c r="I275" s="254"/>
      <c r="J275" s="254"/>
      <c r="K275" s="254"/>
      <c r="L275" s="254"/>
      <c r="M275" s="254"/>
      <c r="N275" s="254"/>
    </row>
    <row r="276" spans="2:14">
      <c r="B276" s="254"/>
      <c r="C276" s="254"/>
      <c r="D276" s="254"/>
      <c r="E276" s="254"/>
      <c r="F276" s="254"/>
      <c r="G276" s="254"/>
      <c r="H276" s="254"/>
      <c r="I276" s="254"/>
      <c r="J276" s="254"/>
      <c r="K276" s="254"/>
      <c r="L276" s="254"/>
      <c r="M276" s="254"/>
      <c r="N276" s="254"/>
    </row>
    <row r="277" spans="2:14">
      <c r="B277" s="254"/>
      <c r="C277" s="254"/>
      <c r="D277" s="254"/>
      <c r="E277" s="254"/>
      <c r="F277" s="254"/>
      <c r="G277" s="254"/>
      <c r="H277" s="254"/>
      <c r="I277" s="254"/>
      <c r="J277" s="254"/>
      <c r="K277" s="254"/>
      <c r="L277" s="254"/>
      <c r="M277" s="254"/>
      <c r="N277" s="254"/>
    </row>
  </sheetData>
  <mergeCells count="14">
    <mergeCell ref="J8:K8"/>
    <mergeCell ref="L8:L9"/>
    <mergeCell ref="M8:M9"/>
    <mergeCell ref="N8:N9"/>
    <mergeCell ref="B2:N2"/>
    <mergeCell ref="B3:N3"/>
    <mergeCell ref="B4:N4"/>
    <mergeCell ref="C5:E5"/>
    <mergeCell ref="C7:F7"/>
    <mergeCell ref="B8:B9"/>
    <mergeCell ref="C8:C9"/>
    <mergeCell ref="D8:E8"/>
    <mergeCell ref="F8:G8"/>
    <mergeCell ref="H8:I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5" fitToHeight="5" orientation="landscape" r:id="rId1"/>
  <ignoredErrors>
    <ignoredError sqref="L260:L261 N239:N240 L239:L240 N260:N261" formula="1"/>
    <ignoredError sqref="L109:L114" unlockedFormula="1"/>
    <ignoredError sqref="B11:B54 B55 B57:B2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ESFC</vt:lpstr>
      <vt:lpstr>ESTADO DE ACTIVIDADES</vt:lpstr>
      <vt:lpstr>EVHP</vt:lpstr>
      <vt:lpstr>ECSF</vt:lpstr>
      <vt:lpstr>EFE</vt:lpstr>
      <vt:lpstr>EAA</vt:lpstr>
      <vt:lpstr>EAyOP-1</vt:lpstr>
      <vt:lpstr>Notas a los Edos Fin</vt:lpstr>
      <vt:lpstr>ESFC CONS</vt:lpstr>
      <vt:lpstr>EDO. DE ACTIVIDADES CONS</vt:lpstr>
      <vt:lpstr>EVHP CONS</vt:lpstr>
      <vt:lpstr>ECSF CONS</vt:lpstr>
      <vt:lpstr>EFE CONS</vt:lpstr>
      <vt:lpstr>F-1-ESFD LDF</vt:lpstr>
      <vt:lpstr>F-2-IADYOP LDF</vt:lpstr>
      <vt:lpstr>F-3- IAODF LDF</vt:lpstr>
      <vt:lpstr>GCLDF</vt:lpstr>
      <vt:lpstr>'ECSF CONS'!Área_de_impresión</vt:lpstr>
      <vt:lpstr>'EDO. DE ACTIVIDADES CONS'!Área_de_impresión</vt:lpstr>
      <vt:lpstr>'EVHP CONS'!Área_de_impresión</vt:lpstr>
      <vt:lpstr>'F-1-ESFD LDF'!Área_de_impresión</vt:lpstr>
      <vt:lpstr>'F-2-IADYOP LDF'!Área_de_impresión</vt:lpstr>
      <vt:lpstr>'F-3- IAODF LDF'!Área_de_impresión</vt:lpstr>
      <vt:lpstr>GCLDF!Área_de_impresión</vt:lpstr>
      <vt:lpstr>'Notas a los Edos Fin'!Área_de_impresión</vt:lpstr>
      <vt:lpstr>'ESFC CONS'!Títulos_a_imprimir</vt:lpstr>
      <vt:lpstr>'F-1-ESFD LDF'!Títulos_a_imprimir</vt:lpstr>
      <vt:lpstr>'F-2-IADYOP LDF'!Títulos_a_imprimir</vt:lpstr>
      <vt:lpstr>'F-3- IAODF LDF'!Títulos_a_imprimir</vt:lpstr>
      <vt:lpstr>GCLDF!Títulos_a_imprimir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molina vargas</dc:creator>
  <cp:lastModifiedBy>emachines</cp:lastModifiedBy>
  <cp:lastPrinted>2019-03-13T23:12:11Z</cp:lastPrinted>
  <dcterms:created xsi:type="dcterms:W3CDTF">2016-12-19T17:47:43Z</dcterms:created>
  <dcterms:modified xsi:type="dcterms:W3CDTF">2019-03-14T17:46:12Z</dcterms:modified>
</cp:coreProperties>
</file>